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bender/Dropbox/TWB/New blog posts - pending review/"/>
    </mc:Choice>
  </mc:AlternateContent>
  <xr:revisionPtr revIDLastSave="0" documentId="13_ncr:1_{D396CEA3-F69F-404F-8958-FFB55FC87C09}" xr6:coauthVersionLast="47" xr6:coauthVersionMax="47" xr10:uidLastSave="{00000000-0000-0000-0000-000000000000}"/>
  <bookViews>
    <workbookView xWindow="0" yWindow="500" windowWidth="24000" windowHeight="14140" xr2:uid="{E8593353-029F-D546-9424-D7056E328CCA}"/>
  </bookViews>
  <sheets>
    <sheet name="Start" sheetId="8" r:id="rId1"/>
    <sheet name="Budget" sheetId="1" r:id="rId2"/>
    <sheet name="Itinerary" sheetId="5" r:id="rId3"/>
    <sheet name="Lists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E24" i="1"/>
  <c r="E23" i="1"/>
  <c r="E22" i="1"/>
  <c r="E21" i="1"/>
  <c r="E19" i="1"/>
  <c r="E15" i="1"/>
  <c r="E14" i="1"/>
  <c r="E9" i="1"/>
  <c r="E8" i="1"/>
  <c r="E7" i="1"/>
  <c r="E6" i="1"/>
  <c r="E5" i="1"/>
  <c r="D23" i="1"/>
  <c r="D24" i="1"/>
  <c r="U13" i="5"/>
  <c r="S13" i="5"/>
  <c r="C13" i="5"/>
  <c r="F3" i="5"/>
  <c r="F4" i="5"/>
  <c r="G5" i="5" s="1"/>
  <c r="F5" i="5"/>
  <c r="F6" i="5"/>
  <c r="G7" i="5" s="1"/>
  <c r="F7" i="5"/>
  <c r="F8" i="5"/>
  <c r="G9" i="5" s="1"/>
  <c r="F9" i="5"/>
  <c r="F10" i="5"/>
  <c r="G11" i="5" s="1"/>
  <c r="F11" i="5"/>
  <c r="F12" i="5"/>
  <c r="F2" i="5"/>
  <c r="Q3" i="5"/>
  <c r="Q4" i="5"/>
  <c r="Q5" i="5"/>
  <c r="Q6" i="5"/>
  <c r="Q7" i="5"/>
  <c r="Q8" i="5"/>
  <c r="Q9" i="5"/>
  <c r="Q10" i="5"/>
  <c r="Q11" i="5"/>
  <c r="Q12" i="5"/>
  <c r="Q2" i="5"/>
  <c r="D7" i="1"/>
  <c r="D5" i="1"/>
  <c r="I13" i="5"/>
  <c r="D6" i="1" s="1"/>
  <c r="P13" i="5"/>
  <c r="D17" i="1" s="1"/>
  <c r="M13" i="5"/>
  <c r="D10" i="1" s="1"/>
  <c r="L13" i="5"/>
  <c r="D14" i="1" s="1"/>
  <c r="K13" i="5"/>
  <c r="D8" i="1" s="1"/>
  <c r="J13" i="5"/>
  <c r="D9" i="1" s="1"/>
  <c r="B27" i="1"/>
  <c r="B28" i="1" s="1"/>
  <c r="B29" i="1" s="1"/>
  <c r="A27" i="1"/>
  <c r="F4" i="1"/>
  <c r="F2" i="1"/>
  <c r="G2" i="1"/>
  <c r="G26" i="1"/>
  <c r="F24" i="1" l="1"/>
  <c r="F13" i="5"/>
  <c r="C17" i="5" s="1"/>
  <c r="C18" i="5" s="1"/>
  <c r="G10" i="5"/>
  <c r="G6" i="5"/>
  <c r="G12" i="5"/>
  <c r="G3" i="5"/>
  <c r="G4" i="5"/>
  <c r="G8" i="5"/>
  <c r="G2" i="5"/>
  <c r="B33" i="1"/>
  <c r="F12" i="1"/>
  <c r="F11" i="1"/>
  <c r="F23" i="1"/>
  <c r="F17" i="1"/>
  <c r="F14" i="1"/>
  <c r="F10" i="1"/>
  <c r="A2" i="5"/>
  <c r="B2" i="5" s="1"/>
  <c r="A3" i="5"/>
  <c r="G13" i="5" l="1"/>
  <c r="C16" i="5" s="1"/>
  <c r="C20" i="5" s="1"/>
  <c r="C23" i="5" s="1"/>
  <c r="B3" i="5"/>
  <c r="F16" i="1"/>
  <c r="F15" i="1"/>
  <c r="F25" i="1"/>
  <c r="F6" i="1"/>
  <c r="A4" i="5"/>
  <c r="F7" i="1" l="1"/>
  <c r="F22" i="1"/>
  <c r="F21" i="1"/>
  <c r="F20" i="1"/>
  <c r="F19" i="1"/>
  <c r="F9" i="1"/>
  <c r="E18" i="1"/>
  <c r="F18" i="1" s="1"/>
  <c r="F8" i="1"/>
  <c r="F5" i="1"/>
  <c r="I1" i="1"/>
  <c r="B4" i="5" l="1"/>
  <c r="F27" i="1"/>
  <c r="F28" i="1" s="1"/>
  <c r="A5" i="5"/>
  <c r="B5" i="5" l="1"/>
  <c r="G27" i="1"/>
  <c r="G28" i="1"/>
  <c r="F29" i="1"/>
  <c r="G29" i="1" s="1"/>
  <c r="A6" i="5"/>
  <c r="B6" i="5" l="1"/>
  <c r="A7" i="5" l="1"/>
  <c r="B7" i="5" l="1"/>
  <c r="A8" i="5"/>
  <c r="B8" i="5" l="1"/>
  <c r="A9" i="5"/>
  <c r="B9" i="5" l="1"/>
  <c r="A10" i="5"/>
  <c r="B10" i="5" l="1"/>
  <c r="A11" i="5"/>
  <c r="B11" i="5" l="1"/>
  <c r="A12" i="5"/>
  <c r="B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1" authorId="0" shapeId="0" xr:uid="{9EC27F36-D37B-EF4C-89E9-140C8F59622D}">
      <text>
        <r>
          <rPr>
            <sz val="10"/>
            <color rgb="FF000000"/>
            <rFont val="Tahoma"/>
            <family val="2"/>
          </rPr>
          <t xml:space="preserve">How many days you want the trip to last for.
</t>
        </r>
      </text>
    </comment>
    <comment ref="G1" authorId="0" shapeId="0" xr:uid="{65C0921C-1AD7-194C-815A-C9568440458A}">
      <text>
        <r>
          <rPr>
            <sz val="10"/>
            <color rgb="FF000000"/>
            <rFont val="Tahoma"/>
            <family val="2"/>
          </rPr>
          <t xml:space="preserve">The depature date from your starting point or hometown.
</t>
        </r>
      </text>
    </comment>
    <comment ref="L1" authorId="0" shapeId="0" xr:uid="{BC72E4E2-C631-3945-92BD-B7485D2D5A35}">
      <text>
        <r>
          <rPr>
            <sz val="10"/>
            <color rgb="FF000000"/>
            <rFont val="Tahoma"/>
            <family val="2"/>
          </rPr>
          <t xml:space="preserve">The 3 letter symbol for your home or primary currency. Your budget will be based on this and can be converted to an alternative currency for ease of use. 
</t>
        </r>
        <r>
          <rPr>
            <b/>
            <sz val="10"/>
            <color rgb="FF000000"/>
            <rFont val="Tahoma"/>
            <family val="2"/>
          </rPr>
          <t>Eg. USD</t>
        </r>
      </text>
    </comment>
    <comment ref="D2" authorId="0" shapeId="0" xr:uid="{DC423AFC-A55C-9B4B-B4BE-C81C4E8B97FE}">
      <text>
        <r>
          <rPr>
            <sz val="10"/>
            <color rgb="FF000000"/>
            <rFont val="Tahoma"/>
            <family val="2"/>
          </rPr>
          <t xml:space="preserve">Number of people that are travelling on this trip.
</t>
        </r>
      </text>
    </comment>
    <comment ref="L2" authorId="0" shapeId="0" xr:uid="{A9936511-79F9-384E-9F77-8BDC6A380AC4}">
      <text>
        <r>
          <rPr>
            <sz val="10"/>
            <color rgb="FF000000"/>
            <rFont val="Tahoma"/>
            <family val="2"/>
          </rPr>
          <t xml:space="preserve">The 3 letter symbol for the alternative currency. You can use this to calculate the budget in EUR or another currency.
</t>
        </r>
        <r>
          <rPr>
            <b/>
            <sz val="10"/>
            <color rgb="FF000000"/>
            <rFont val="Tahoma"/>
            <family val="2"/>
          </rPr>
          <t>Eg. EUR</t>
        </r>
      </text>
    </comment>
    <comment ref="L3" authorId="0" shapeId="0" xr:uid="{DBF41C3D-D331-2C41-BBE2-1FD5402EA2E6}">
      <text>
        <r>
          <rPr>
            <sz val="10"/>
            <color rgb="FF000000"/>
            <rFont val="Tahoma"/>
            <family val="2"/>
          </rPr>
          <t>Manually set the exchange rate with your alternative currency. This can be found on xe.com.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Eg. 1.5</t>
        </r>
      </text>
    </comment>
    <comment ref="B4" authorId="0" shapeId="0" xr:uid="{E9BC0F2C-EAEE-454D-8C78-8BCC6013F24A}">
      <text>
        <r>
          <rPr>
            <sz val="10"/>
            <color rgb="FF000000"/>
            <rFont val="Tahoma"/>
            <family val="2"/>
          </rPr>
          <t xml:space="preserve">Set the values below as a rough estimate when you're getting started to see if you have enough funds.
</t>
        </r>
        <r>
          <rPr>
            <sz val="10"/>
            <color rgb="FF000000"/>
            <rFont val="Tahoma"/>
            <family val="2"/>
          </rPr>
          <t>Most values are for the whole trip, except "accomodation" and "food".</t>
        </r>
      </text>
    </comment>
    <comment ref="D4" authorId="0" shapeId="0" xr:uid="{13D18C5B-F743-224C-9608-92C6BBB31A36}">
      <text>
        <r>
          <rPr>
            <sz val="10"/>
            <color rgb="FF000000"/>
            <rFont val="Tahoma"/>
            <family val="2"/>
          </rPr>
          <t xml:space="preserve">Actual prices after doing research (pulled in from "Itinerary" worksheet, or entered manually).
</t>
        </r>
      </text>
    </comment>
    <comment ref="E4" authorId="0" shapeId="0" xr:uid="{E144E238-6B88-9548-9FBE-D8485F40BE9B}">
      <text>
        <r>
          <rPr>
            <sz val="10"/>
            <color rgb="FF000000"/>
            <rFont val="Tahoma"/>
            <family val="2"/>
          </rPr>
          <t>Some quantities are set automatically based on the number of passengers or values on the "Itinerary" worksheet. Others are set manually.</t>
        </r>
      </text>
    </comment>
    <comment ref="F4" authorId="0" shapeId="0" xr:uid="{8C2498F2-37AF-F243-936D-6C7276174387}">
      <text>
        <r>
          <rPr>
            <sz val="10"/>
            <color rgb="FF000000"/>
            <rFont val="Tahoma"/>
            <family val="2"/>
          </rPr>
          <t>Calculated automatically from Unit Price and Quantity.</t>
        </r>
      </text>
    </comment>
    <comment ref="A16" authorId="0" shapeId="0" xr:uid="{00050F80-BB1B-EA42-B0E7-39317DE22744}">
      <text>
        <r>
          <rPr>
            <sz val="10"/>
            <color rgb="FF000000"/>
            <rFont val="Tahoma"/>
            <family val="2"/>
          </rPr>
          <t xml:space="preserve">Includes rental bicycles &amp; e-scooters.
</t>
        </r>
      </text>
    </comment>
    <comment ref="B17" authorId="0" shapeId="0" xr:uid="{0BCCC35F-DC61-EC43-A4EE-89F3D59B79EF}">
      <text>
        <r>
          <rPr>
            <sz val="10"/>
            <color rgb="FF000000"/>
            <rFont val="Tahoma"/>
            <family val="2"/>
          </rPr>
          <t xml:space="preserve">Estimate price per day (not whole trip).
</t>
        </r>
      </text>
    </comment>
    <comment ref="B18" authorId="0" shapeId="0" xr:uid="{6EBA2DD4-4F5F-C74D-A0CE-1A66E866AA2D}">
      <text>
        <r>
          <rPr>
            <sz val="10"/>
            <color rgb="FF000000"/>
            <rFont val="Tahoma"/>
            <family val="2"/>
          </rPr>
          <t>Estimate price per day (not whole trip).</t>
        </r>
      </text>
    </comment>
    <comment ref="D18" authorId="0" shapeId="0" xr:uid="{DE0FD53B-B5C1-144D-8801-D6081E5F9237}">
      <text>
        <r>
          <rPr>
            <sz val="10"/>
            <color rgb="FF000000"/>
            <rFont val="Tahoma"/>
            <family val="2"/>
          </rPr>
          <t xml:space="preserve">Price per day (for whole group, not per person).
</t>
        </r>
      </text>
    </comment>
    <comment ref="A25" authorId="0" shapeId="0" xr:uid="{F27D98AD-DEAF-154D-91BE-0E163139DD5A}">
      <text>
        <r>
          <rPr>
            <sz val="10"/>
            <color rgb="FF000000"/>
            <rFont val="Tahoma"/>
            <family val="2"/>
          </rPr>
          <t xml:space="preserve">Such as medical, pharmacy, toiletries, etc.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" authorId="0" shapeId="0" xr:uid="{CDFBA456-7809-CA48-A28C-AB6EFC876458}">
      <text>
        <r>
          <rPr>
            <sz val="10"/>
            <color rgb="FF000000"/>
            <rFont val="Tahoma"/>
            <family val="2"/>
          </rPr>
          <t xml:space="preserve">This date is added automatically. Just copy the formula for additional rows.
</t>
        </r>
      </text>
    </comment>
    <comment ref="B1" authorId="0" shapeId="0" xr:uid="{7B888C77-1CE2-1744-9F0A-767882F3D628}">
      <text>
        <r>
          <rPr>
            <sz val="10"/>
            <color rgb="FF000000"/>
            <rFont val="Tahoma"/>
            <family val="2"/>
          </rPr>
          <t xml:space="preserve">This date is calculated automatically based on the number of "nights" (next column).
</t>
        </r>
      </text>
    </comment>
    <comment ref="C1" authorId="0" shapeId="0" xr:uid="{6F33AD3C-790E-B947-8417-515F2E7FBF80}">
      <text>
        <r>
          <rPr>
            <sz val="10"/>
            <color rgb="FF000000"/>
            <rFont val="Tahoma"/>
            <family val="2"/>
          </rPr>
          <t xml:space="preserve">Simply enter the number of nights you'd like to spend in the destination, and the "from" and "to" dates will be automatically calculated.
</t>
        </r>
      </text>
    </comment>
    <comment ref="H1" authorId="0" shapeId="0" xr:uid="{25A2F67A-B0DC-D94D-BEBC-75ABB2C4930C}">
      <text>
        <r>
          <rPr>
            <sz val="10"/>
            <color rgb="FF000000"/>
            <rFont val="Tahoma"/>
            <family val="2"/>
          </rPr>
          <t xml:space="preserve">Transport method from previous destination to this destination. Price is added in next column, per person (exept for "car rental").
</t>
        </r>
        <r>
          <rPr>
            <sz val="10"/>
            <color rgb="FF000000"/>
            <rFont val="Tahoma"/>
            <family val="2"/>
          </rPr>
          <t>Include airport code where relevant to avoid ambiguity.</t>
        </r>
      </text>
    </comment>
    <comment ref="M1" authorId="0" shapeId="0" xr:uid="{DA52B46D-23AF-9E48-B8E3-D9F09701A77D}">
      <text>
        <r>
          <rPr>
            <sz val="10"/>
            <color rgb="FF000000"/>
            <rFont val="Tahoma"/>
            <family val="2"/>
          </rPr>
          <t>This price is for the whole car, not per person.</t>
        </r>
      </text>
    </comment>
    <comment ref="N1" authorId="0" shapeId="0" xr:uid="{D777C51B-B342-1D4F-ACE0-83FC9BDF7703}">
      <text>
        <r>
          <rPr>
            <sz val="10"/>
            <color rgb="FF000000"/>
            <rFont val="Tahoma"/>
            <family val="2"/>
          </rPr>
          <t xml:space="preserve">Include carrier name, flight/train number, departure/arrival time, booking confirmation reference, and relevant notes.
</t>
        </r>
        <r>
          <rPr>
            <sz val="10"/>
            <color rgb="FF000000"/>
            <rFont val="Calibri"/>
            <family val="2"/>
            <scheme val="minor"/>
          </rPr>
          <t>Manually colour green when transport is confirmed and booked for easy identification.</t>
        </r>
      </text>
    </comment>
    <comment ref="O1" authorId="0" shapeId="0" xr:uid="{CF46CA98-3C01-1F49-8F69-6E3B38B14383}">
      <text>
        <r>
          <rPr>
            <sz val="10"/>
            <color rgb="FF000000"/>
            <rFont val="Tahoma"/>
            <family val="2"/>
          </rPr>
          <t xml:space="preserve">Include hotel/apartment name, payment method, payment terms, booking confirmation reference, free cancellation policy, and relevant notes.
</t>
        </r>
        <r>
          <rPr>
            <sz val="10"/>
            <color rgb="FF000000"/>
            <rFont val="Tahoma"/>
            <family val="2"/>
          </rPr>
          <t xml:space="preserve">Manually colour green when accomodation is confirmed and booked for easy identification.
</t>
        </r>
      </text>
    </comment>
    <comment ref="P1" authorId="0" shapeId="0" xr:uid="{84BC035C-1D49-854A-B16F-B23CA2E200F7}">
      <text>
        <r>
          <rPr>
            <sz val="10"/>
            <color rgb="FF000000"/>
            <rFont val="Calibri"/>
            <family val="2"/>
          </rPr>
          <t>Automatic</t>
        </r>
        <r>
          <rPr>
            <sz val="10"/>
            <color rgb="FF000000"/>
            <rFont val="Tahoma"/>
            <family val="2"/>
          </rPr>
          <t xml:space="preserve"> color set for easy identification:
</t>
        </r>
        <r>
          <rPr>
            <sz val="10"/>
            <color rgb="FF000000"/>
            <rFont val="Tahoma"/>
            <family val="2"/>
          </rPr>
          <t xml:space="preserve">Red - above budget.
</t>
        </r>
        <r>
          <rPr>
            <sz val="10"/>
            <color rgb="FF000000"/>
            <rFont val="Tahoma"/>
            <family val="2"/>
          </rPr>
          <t>Green - below budget.</t>
        </r>
      </text>
    </comment>
    <comment ref="R1" authorId="0" shapeId="0" xr:uid="{D9BA210B-A1C1-EE41-884F-7EA0A288AFE0}">
      <text>
        <r>
          <rPr>
            <sz val="10"/>
            <color rgb="FF000000"/>
            <rFont val="Tahoma"/>
            <family val="2"/>
          </rPr>
          <t xml:space="preserve">Short list of attractions, events or festivals in this city that you'd like to include in your itinerary.
</t>
        </r>
      </text>
    </comment>
    <comment ref="S1" authorId="0" shapeId="0" xr:uid="{FCBF57AF-3788-E04B-BB86-60381FF8B168}">
      <text>
        <r>
          <rPr>
            <sz val="10"/>
            <color rgb="FF000000"/>
            <rFont val="Tahoma"/>
            <family val="2"/>
          </rPr>
          <t xml:space="preserve">The entry price </t>
        </r>
        <r>
          <rPr>
            <b/>
            <sz val="10"/>
            <color rgb="FF000000"/>
            <rFont val="Tahoma"/>
            <family val="2"/>
          </rPr>
          <t>per person</t>
        </r>
        <r>
          <rPr>
            <sz val="10"/>
            <color rgb="FF000000"/>
            <rFont val="Tahoma"/>
            <family val="2"/>
          </rPr>
          <t xml:space="preserve">, totalled up fro all attractions in this city.
</t>
        </r>
        <r>
          <rPr>
            <sz val="10"/>
            <color rgb="FF000000"/>
            <rFont val="Tahoma"/>
            <family val="2"/>
          </rPr>
          <t xml:space="preserve">If a discounted "group ticket" is available, then divide the total by number of travelers.
</t>
        </r>
        <r>
          <rPr>
            <sz val="10"/>
            <color rgb="FF000000"/>
            <rFont val="Tahoma"/>
            <family val="2"/>
          </rPr>
          <t>Remember to use your primary currency (not neccesary the local one).</t>
        </r>
      </text>
    </comment>
    <comment ref="T1" authorId="0" shapeId="0" xr:uid="{04C4E081-C23D-174C-83FD-416767822D8B}">
      <text>
        <r>
          <rPr>
            <sz val="10"/>
            <color rgb="FF000000"/>
            <rFont val="Tahoma"/>
            <family val="2"/>
          </rPr>
          <t>List of tours you'd like to include in your itinerary (incl tour operator/platform), and price.</t>
        </r>
      </text>
    </comment>
    <comment ref="U1" authorId="0" shapeId="0" xr:uid="{C79D4A4E-D8A5-FE44-A943-9653F4028237}">
      <text>
        <r>
          <rPr>
            <sz val="10"/>
            <color rgb="FF000000"/>
            <rFont val="Tahoma"/>
            <family val="2"/>
          </rPr>
          <t xml:space="preserve">The tour price per person, totalled up fro all tours in this city.
</t>
        </r>
        <r>
          <rPr>
            <sz val="10"/>
            <color rgb="FF000000"/>
            <rFont val="Tahoma"/>
            <family val="2"/>
          </rPr>
          <t xml:space="preserve">If a discounted "group tour" is available, then divide the total by number of travelers.
</t>
        </r>
        <r>
          <rPr>
            <sz val="10"/>
            <color rgb="FF000000"/>
            <rFont val="Tahoma"/>
            <family val="2"/>
          </rPr>
          <t>Remember to use your primary currency (not neccesary the local one).</t>
        </r>
      </text>
    </comment>
    <comment ref="I2" authorId="0" shapeId="0" xr:uid="{51503381-FFCA-1345-8C19-A04396A7E865}">
      <text>
        <r>
          <rPr>
            <sz val="10"/>
            <color rgb="FF000000"/>
            <rFont val="Tahoma"/>
            <family val="2"/>
          </rPr>
          <t>Flight arriving from your hometown or starting point.</t>
        </r>
      </text>
    </comment>
    <comment ref="I12" authorId="0" shapeId="0" xr:uid="{91E48D83-990C-F546-8A9E-BCC672912960}">
      <text>
        <r>
          <rPr>
            <sz val="10"/>
            <color rgb="FF000000"/>
            <rFont val="Tahoma"/>
            <family val="2"/>
          </rPr>
          <t xml:space="preserve">Flight departing to your hometown or finishing point.
</t>
        </r>
      </text>
    </comment>
    <comment ref="I13" authorId="0" shapeId="0" xr:uid="{0ED1AF90-8576-564F-8247-27E318ECA1FE}">
      <text>
        <r>
          <rPr>
            <sz val="10"/>
            <color rgb="FF000000"/>
            <rFont val="Tahoma"/>
            <family val="2"/>
          </rPr>
          <t xml:space="preserve">Not including the flight into and out of Europe.
</t>
        </r>
      </text>
    </comment>
    <comment ref="B16" authorId="0" shapeId="0" xr:uid="{5BD986B8-029D-214F-9319-912698CE0220}">
      <text>
        <r>
          <rPr>
            <sz val="10"/>
            <color rgb="FF000000"/>
            <rFont val="Tahoma"/>
            <family val="2"/>
          </rPr>
          <t xml:space="preserve">Number of times you enter the Schengen Zone from a non-Schengen country. This helps calulate the correct number of days, because even part days are counted as "whole" days towards the tally of 90 (out of 180 days).
</t>
        </r>
      </text>
    </comment>
    <comment ref="B20" authorId="0" shapeId="0" xr:uid="{83001035-72EF-B74E-BD85-BB9E0DB63039}">
      <text>
        <r>
          <rPr>
            <sz val="10"/>
            <color rgb="FF000000"/>
            <rFont val="Tahoma"/>
            <family val="2"/>
          </rPr>
          <t xml:space="preserve">Total number of days (including part days) that you are spending inside the Schengen zone.
</t>
        </r>
        <r>
          <rPr>
            <sz val="10"/>
            <color rgb="FF000000"/>
            <rFont val="Tahoma"/>
            <family val="2"/>
          </rPr>
          <t>This takes into consideration the first entry day, and last departure day.</t>
        </r>
      </text>
    </comment>
    <comment ref="B23" authorId="0" shapeId="0" xr:uid="{AF705FA2-4AC7-504B-9729-CC86815BCC4C}">
      <text>
        <r>
          <rPr>
            <sz val="10"/>
            <color rgb="FF000000"/>
            <rFont val="Tahoma"/>
            <family val="2"/>
          </rPr>
          <t xml:space="preserve">Within a consecutive 180 day period.
</t>
        </r>
      </text>
    </comment>
  </commentList>
</comments>
</file>

<file path=xl/sharedStrings.xml><?xml version="1.0" encoding="utf-8"?>
<sst xmlns="http://schemas.openxmlformats.org/spreadsheetml/2006/main" count="267" uniqueCount="198">
  <si>
    <t>Europe Budget</t>
  </si>
  <si>
    <t>Trip length:</t>
  </si>
  <si>
    <t>days</t>
  </si>
  <si>
    <t>Start date:</t>
  </si>
  <si>
    <t>End date:</t>
  </si>
  <si>
    <t>Item</t>
  </si>
  <si>
    <t>Qty</t>
  </si>
  <si>
    <t>Unit Price</t>
  </si>
  <si>
    <t>Car rental</t>
  </si>
  <si>
    <t>Petrol</t>
  </si>
  <si>
    <t>Tolls</t>
  </si>
  <si>
    <t>Public transport</t>
  </si>
  <si>
    <t>Taxi/rideshare</t>
  </si>
  <si>
    <t>Accomodation</t>
  </si>
  <si>
    <t>Food</t>
  </si>
  <si>
    <t>Mobile</t>
  </si>
  <si>
    <t>Clothing</t>
  </si>
  <si>
    <t>Travel Insurance</t>
  </si>
  <si>
    <t>Tours</t>
  </si>
  <si>
    <t>Other/misc</t>
  </si>
  <si>
    <t>Split</t>
  </si>
  <si>
    <t>Croatia</t>
  </si>
  <si>
    <t>Notes</t>
  </si>
  <si>
    <t>From</t>
  </si>
  <si>
    <t>To</t>
  </si>
  <si>
    <t>Nights</t>
  </si>
  <si>
    <t>City</t>
  </si>
  <si>
    <t>Country</t>
  </si>
  <si>
    <t>Transport To</t>
  </si>
  <si>
    <t>Accom Cost (USD)</t>
  </si>
  <si>
    <t>Ferry from Split</t>
  </si>
  <si>
    <t>Ferry from Hvar</t>
  </si>
  <si>
    <t>N/A</t>
  </si>
  <si>
    <t>Rome</t>
  </si>
  <si>
    <t>Italy</t>
  </si>
  <si>
    <t>Flight from SPU</t>
  </si>
  <si>
    <t>Flight from FCO</t>
  </si>
  <si>
    <t>Belgium</t>
  </si>
  <si>
    <t>Paris</t>
  </si>
  <si>
    <t>Warsaw</t>
  </si>
  <si>
    <t>Poland</t>
  </si>
  <si>
    <t>Austria</t>
  </si>
  <si>
    <t>Istanbul</t>
  </si>
  <si>
    <t>Turkey</t>
  </si>
  <si>
    <t>Cappadocia</t>
  </si>
  <si>
    <t>Greece</t>
  </si>
  <si>
    <t>Athens</t>
  </si>
  <si>
    <t>Flight from ATH</t>
  </si>
  <si>
    <t>Berlin</t>
  </si>
  <si>
    <t>Germany</t>
  </si>
  <si>
    <t>Bus</t>
  </si>
  <si>
    <t>Train</t>
  </si>
  <si>
    <t>Schengen</t>
  </si>
  <si>
    <t>Ferry</t>
  </si>
  <si>
    <t>Flight to Europe</t>
  </si>
  <si>
    <t>Flight from Europe</t>
  </si>
  <si>
    <t>Flights inside Europe</t>
  </si>
  <si>
    <t>Currency XR</t>
  </si>
  <si>
    <t>Alt Currency</t>
  </si>
  <si>
    <t>EUR</t>
  </si>
  <si>
    <t>Bus intercity</t>
  </si>
  <si>
    <t>Train intercity</t>
  </si>
  <si>
    <t>Ferries intercity</t>
  </si>
  <si>
    <t>Nightlife</t>
  </si>
  <si>
    <t>Per day</t>
  </si>
  <si>
    <t>Per week</t>
  </si>
  <si>
    <t>Passengers:</t>
  </si>
  <si>
    <t>Main Currency</t>
  </si>
  <si>
    <t>USD</t>
  </si>
  <si>
    <t>Look for "comments" (red highlights on the corner of specific cells). Hover your mouse over the cell to view detailed instructions for how to use that cell.</t>
  </si>
  <si>
    <t>Estimate</t>
  </si>
  <si>
    <t>Current savings</t>
  </si>
  <si>
    <t>Required savings</t>
  </si>
  <si>
    <t>Bulgaria</t>
  </si>
  <si>
    <t>Cyprus</t>
  </si>
  <si>
    <t>Non</t>
  </si>
  <si>
    <r>
      <t xml:space="preserve">Lookup Lists </t>
    </r>
    <r>
      <rPr>
        <b/>
        <i/>
        <sz val="12"/>
        <color theme="1"/>
        <rFont val="Calibri"/>
        <family val="2"/>
        <scheme val="minor"/>
      </rPr>
      <t>(do not edit)</t>
    </r>
  </si>
  <si>
    <t>Flight</t>
  </si>
  <si>
    <t>Transport Details</t>
  </si>
  <si>
    <t>Car Rent.</t>
  </si>
  <si>
    <t>Number Schengen Entries</t>
  </si>
  <si>
    <t>Nightly</t>
  </si>
  <si>
    <t>Walk around old town, Saint Dominus Cathedral (HKR 80pp), Game of Thrones gift shop.</t>
  </si>
  <si>
    <t>Cheaper airport bus runs to Split every 40 minutes.</t>
  </si>
  <si>
    <t>Hvar, StariGrad</t>
  </si>
  <si>
    <t>Walk around old town</t>
  </si>
  <si>
    <t>Jadrolinija (jadrolinija.hr), Depart: 10am, Arrive: 12pm, Booking #: 1234567 (return trip). Payment #: 987654. Paid HKR220 on 1 Jun 22.</t>
  </si>
  <si>
    <t>Apartment ABCD (hotels.com). Payment on 6 June. Free cancellation until 9 July.</t>
  </si>
  <si>
    <t>4 July - Krka National Park via GetYourGuide (EUR27pp), return by 6pm.</t>
  </si>
  <si>
    <t>Try restaurant: Nonna's Pasta.</t>
  </si>
  <si>
    <t xml:space="preserve">Jadrolinija (jadrolinija.hr), Depart: 8am, Arrive: 10am. Catch taxi from port to SPU airport. </t>
  </si>
  <si>
    <t>Scoot Airlines SC9321, Booking ref: ABC123, Depart: 9:15am, Arrive: 3.30pm. Taxi from airport.</t>
  </si>
  <si>
    <t>Ryanair RA0987, Booking ref: NHYBGT, Depart: 12pm, Arrive: 1.10pm. Paid EUR136 (30 May 22).</t>
  </si>
  <si>
    <t>Best Western (booking.com) - payment automatic on 18 June. Free cancellation before 20 June.</t>
  </si>
  <si>
    <t>St Peter's Bascilica, Pantheon, Trevi Fountain</t>
  </si>
  <si>
    <t>15 Jul - Rome Food Tour, https://devourtours.com/tours/rome-street-food-tour/</t>
  </si>
  <si>
    <t>Rome Turbopass includes free public transport.</t>
  </si>
  <si>
    <t>Total</t>
  </si>
  <si>
    <t>Train from Paris</t>
  </si>
  <si>
    <t>Flight from WAR</t>
  </si>
  <si>
    <t>Bus from IST</t>
  </si>
  <si>
    <t>Flight from AYR</t>
  </si>
  <si>
    <t>Paris in a Day - Take Walks</t>
  </si>
  <si>
    <t>Eiffel Tower, Louvre</t>
  </si>
  <si>
    <t>Paris Turbopass includes river cruise &amp; Louvre entry</t>
  </si>
  <si>
    <t>Acropolis/Parthenon, Acropolis Museum, Filopappou Hill, Temple of Olympian Zeus, Lycabettus Hill</t>
  </si>
  <si>
    <t>Brandenburg Gate, Berlin wall</t>
  </si>
  <si>
    <t>Download app: https://www.visitberlin.de/en/about-berlin-app</t>
  </si>
  <si>
    <t>Another hotel</t>
  </si>
  <si>
    <t>New York</t>
  </si>
  <si>
    <t>United States</t>
  </si>
  <si>
    <t>Overnight flight</t>
  </si>
  <si>
    <t>Flight from NYC</t>
  </si>
  <si>
    <t>Flight from BER</t>
  </si>
  <si>
    <t>Albania</t>
  </si>
  <si>
    <t>Andorra</t>
  </si>
  <si>
    <t>Armenia</t>
  </si>
  <si>
    <t>Azerbaijan</t>
  </si>
  <si>
    <t>Belarus</t>
  </si>
  <si>
    <t>Bosnia and Herzegovina</t>
  </si>
  <si>
    <t>Denmark</t>
  </si>
  <si>
    <t>Estonia</t>
  </si>
  <si>
    <t>Finland</t>
  </si>
  <si>
    <t>France</t>
  </si>
  <si>
    <t>Georgia</t>
  </si>
  <si>
    <t>Hungary</t>
  </si>
  <si>
    <t>Iceland</t>
  </si>
  <si>
    <t>Ireland</t>
  </si>
  <si>
    <t>Kazakhstan</t>
  </si>
  <si>
    <t>Latvia</t>
  </si>
  <si>
    <t>Liechtenstein</t>
  </si>
  <si>
    <t>Lithuania</t>
  </si>
  <si>
    <t>Luxembourg</t>
  </si>
  <si>
    <t>Macedonia</t>
  </si>
  <si>
    <t>Malta</t>
  </si>
  <si>
    <t>Moldova</t>
  </si>
  <si>
    <t>Monaco</t>
  </si>
  <si>
    <t>Montenegro</t>
  </si>
  <si>
    <t>Netherlands</t>
  </si>
  <si>
    <t>Norway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</si>
  <si>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</si>
  <si>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</si>
  <si>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</si>
  <si>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</si>
  <si>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</si>
  <si>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</si>
  <si>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</si>
  <si>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</si>
  <si>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</si>
  <si>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</si>
  <si>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</si>
  <si>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</si>
  <si>
    <t>Vatican City</t>
  </si>
  <si>
    <t>Name</t>
  </si>
  <si>
    <t>Czechia</t>
  </si>
  <si>
    <t>Total Schengen</t>
  </si>
  <si>
    <t>Schengen Nights</t>
  </si>
  <si>
    <t>Schengen Entry</t>
  </si>
  <si>
    <t>Allowed Schengen</t>
  </si>
  <si>
    <t>Remaining Schengen</t>
  </si>
  <si>
    <t>Non-Schengen Nights</t>
  </si>
  <si>
    <t>Attraction Cost</t>
  </si>
  <si>
    <t>Tours Cost</t>
  </si>
  <si>
    <t>Attractions/Museums</t>
  </si>
  <si>
    <t>Attractions/Museums/Todo</t>
  </si>
  <si>
    <r>
      <rPr>
        <b/>
        <sz val="12"/>
        <color rgb="FF0070C0"/>
        <rFont val="Calibri (Body)"/>
      </rPr>
      <t>Blue</t>
    </r>
    <r>
      <rPr>
        <sz val="12"/>
        <color theme="1"/>
        <rFont val="Calibri"/>
        <family val="2"/>
        <scheme val="minor"/>
      </rPr>
      <t xml:space="preserve"> numbers in the budget are for you to edit, the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 numbers are automatically calculated.</t>
    </r>
  </si>
  <si>
    <t>Step 1)</t>
  </si>
  <si>
    <r>
      <t xml:space="preserve">All figures are your best guess for the </t>
    </r>
    <r>
      <rPr>
        <b/>
        <sz val="12"/>
        <color theme="1"/>
        <rFont val="Calibri"/>
        <family val="2"/>
        <scheme val="minor"/>
      </rPr>
      <t>whole</t>
    </r>
    <r>
      <rPr>
        <sz val="12"/>
        <color theme="1"/>
        <rFont val="Calibri"/>
        <family val="2"/>
        <scheme val="minor"/>
      </rPr>
      <t xml:space="preserve"> trip, with the exception of "food" and "Accomodation" - these are calculated </t>
    </r>
    <r>
      <rPr>
        <b/>
        <sz val="12"/>
        <color theme="1"/>
        <rFont val="Calibri"/>
        <family val="2"/>
        <scheme val="minor"/>
      </rPr>
      <t>per day</t>
    </r>
    <r>
      <rPr>
        <sz val="12"/>
        <color theme="1"/>
        <rFont val="Calibri"/>
        <family val="2"/>
        <scheme val="minor"/>
      </rPr>
      <t>.</t>
    </r>
  </si>
  <si>
    <t>Step 2)</t>
  </si>
  <si>
    <t>Start by entering the "trip length", "passengers", and "start date" on the "Budget" sheet.</t>
  </si>
  <si>
    <t>This will automatically calculate your "end date" as well as a countdown to the number of days left.</t>
  </si>
  <si>
    <t>The exchange rate is entered manually. I suggest using xe.com to lookup the current exchange rate.</t>
  </si>
  <si>
    <t>Next enter the "estimate" numbers on the "Budget" sheet (shaded in light grey).</t>
  </si>
  <si>
    <t>Enter your "current savings" at the bottom of the "Budget" sheet, to see how much more you need to save. If that number is green, you've met your target.</t>
  </si>
  <si>
    <t>Step 3)</t>
  </si>
  <si>
    <r>
      <t xml:space="preserve">Start building out your itinerary on the "Itinerary" sheet. You can overwrite the sample data in there - remember that only cells with </t>
    </r>
    <r>
      <rPr>
        <sz val="12"/>
        <color rgb="FF0070C0"/>
        <rFont val="Calibri (Body)"/>
      </rPr>
      <t>blue</t>
    </r>
    <r>
      <rPr>
        <sz val="12"/>
        <color theme="1"/>
        <rFont val="Calibri"/>
        <family val="2"/>
        <scheme val="minor"/>
      </rPr>
      <t xml:space="preserve"> text (or </t>
    </r>
    <r>
      <rPr>
        <sz val="12"/>
        <color theme="0" tint="-0.499984740745262"/>
        <rFont val="Calibri (Body)"/>
      </rPr>
      <t>grey</t>
    </r>
    <r>
      <rPr>
        <sz val="12"/>
        <color theme="1"/>
        <rFont val="Calibri"/>
        <family val="2"/>
        <scheme val="minor"/>
      </rPr>
      <t>).</t>
    </r>
  </si>
  <si>
    <t>The "from" and "to" dates are automatically calculated from your trip "start date" plus the number of "nights" you spend in each city.</t>
  </si>
  <si>
    <t>The "country" value is selected from a drop-down list, and will automatically calculate the number of days spent in the Schengen zone.</t>
  </si>
  <si>
    <t>Enter "transport" details and prices in the colour-coded columns (flight, train, bus, ferry, car rental).</t>
  </si>
  <si>
    <r>
      <t xml:space="preserve">Enter "accomodation" details and prices. This field will automatically be shaded </t>
    </r>
    <r>
      <rPr>
        <sz val="12"/>
        <color rgb="FF00B050"/>
        <rFont val="Calibri (Body)"/>
      </rPr>
      <t>green</t>
    </r>
    <r>
      <rPr>
        <sz val="12"/>
        <color theme="1"/>
        <rFont val="Calibri"/>
        <family val="2"/>
        <scheme val="minor"/>
      </rPr>
      <t xml:space="preserve"> if you're under budget or </t>
    </r>
    <r>
      <rPr>
        <sz val="12"/>
        <color rgb="FFFF0000"/>
        <rFont val="Calibri (Body)"/>
      </rPr>
      <t>red</t>
    </r>
    <r>
      <rPr>
        <sz val="12"/>
        <color theme="1"/>
        <rFont val="Calibri"/>
        <family val="2"/>
        <scheme val="minor"/>
      </rPr>
      <t xml:space="preserve"> if over budget (based on your earlier estimate).</t>
    </r>
  </si>
  <si>
    <t>Step 4)</t>
  </si>
  <si>
    <r>
      <t>Enter "tour" details and prices (</t>
    </r>
    <r>
      <rPr>
        <b/>
        <sz val="12"/>
        <color theme="1"/>
        <rFont val="Calibri"/>
        <family val="2"/>
        <scheme val="minor"/>
      </rPr>
      <t>per person</t>
    </r>
    <r>
      <rPr>
        <sz val="12"/>
        <color theme="1"/>
        <rFont val="Calibri"/>
        <family val="2"/>
        <scheme val="minor"/>
      </rPr>
      <t>).</t>
    </r>
  </si>
  <si>
    <r>
      <t>Once you're happy with the overall itinerary, add in extra details - "attraction" details and prices (</t>
    </r>
    <r>
      <rPr>
        <b/>
        <sz val="12"/>
        <color theme="1"/>
        <rFont val="Calibri"/>
        <family val="2"/>
        <scheme val="minor"/>
      </rPr>
      <t>per person</t>
    </r>
    <r>
      <rPr>
        <sz val="12"/>
        <color theme="1"/>
        <rFont val="Calibri"/>
        <family val="2"/>
        <scheme val="minor"/>
      </rPr>
      <t>)</t>
    </r>
  </si>
  <si>
    <t>Include any additional "notes" if desired.</t>
  </si>
  <si>
    <t>Step 5)</t>
  </si>
  <si>
    <t>Enter expected "public transport" and "taxis/rideshare".</t>
  </si>
  <si>
    <t>All the totals are talllied automatically, so once you've added in all the cities, accomodation, attractions and tours, your budget will be almost complete.</t>
  </si>
  <si>
    <t>Optionally add "mobile" costs for data roaming (perhaps with a European SIM card, or multiple SIMs)</t>
  </si>
  <si>
    <t>Enter "clothing" (if relevant), "nightlife", and "travel insurance".</t>
  </si>
  <si>
    <t>Finally, it's best to include a figure under "Misc/other" because there will be surprise costs that come up. A 10% buffer in your budget will ensure you're not stuck.</t>
  </si>
  <si>
    <t>Add final details to the "Budget" sheet - "petrol" and "tolls" (if renting a car). Note: that most car rental companies require a credit card to be held on file.</t>
  </si>
  <si>
    <t>You're finished! Congratulations!</t>
  </si>
  <si>
    <t>Important tips:</t>
  </si>
  <si>
    <t>If you prefer to use a currency other than USD as your "main currency", please enter it now. An "alternative currency" can also be set (eg. EUR, CAD, AUD).</t>
  </si>
  <si>
    <t>Parking</t>
  </si>
  <si>
    <t>Europe Country List</t>
  </si>
  <si>
    <t>from travelwithbender.com</t>
  </si>
  <si>
    <t>Red Roof Motel (agoda.com). Double room. Pay EUR218 on check-in (credit/debit card accepted). Free cancellation before 3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</si>
</sst>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Calibri (Body)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 (Body)"/>
    </font>
    <font>
      <sz val="12"/>
      <color theme="0" tint="-0.499984740745262"/>
      <name val="Calibri"/>
      <family val="2"/>
    </font>
    <font>
      <sz val="12"/>
      <color rgb="FF000000"/>
      <name val="Calibri"/>
      <family val="2"/>
      <scheme val="minor"/>
    </font>
    <font>
      <sz val="12"/>
      <color rgb="FF0070C0"/>
      <name val="Calibri (Body)"/>
    </font>
    <font>
      <sz val="12"/>
      <color rgb="FF0070C0"/>
      <name val="Calibri"/>
      <family val="2"/>
    </font>
    <font>
      <b/>
      <sz val="12"/>
      <color rgb="FF0070C0"/>
      <name val="Calibri (Body)"/>
    </font>
    <font>
      <sz val="12"/>
      <color rgb="FF00B050"/>
      <name val="Calibri (Body)"/>
    </font>
    <font>
      <sz val="12"/>
      <color rgb="FFFF0000"/>
      <name val="Calibri (Body)"/>
    </font>
    <font>
      <i/>
      <sz val="12"/>
      <color theme="1"/>
      <name val="Calibri"/>
      <family val="2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EE6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15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6" borderId="0" xfId="0" applyFont="1" applyFill="1"/>
    <xf numFmtId="0" fontId="0" fillId="6" borderId="0" xfId="0" applyFill="1"/>
    <xf numFmtId="0" fontId="6" fillId="0" borderId="0" xfId="0" applyFont="1"/>
    <xf numFmtId="0" fontId="0" fillId="0" borderId="1" xfId="0" applyBorder="1"/>
    <xf numFmtId="0" fontId="8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10" fontId="0" fillId="0" borderId="0" xfId="0" applyNumberFormat="1" applyAlignment="1">
      <alignment horizontal="left"/>
    </xf>
    <xf numFmtId="1" fontId="9" fillId="0" borderId="0" xfId="0" applyNumberFormat="1" applyFont="1" applyFill="1"/>
    <xf numFmtId="0" fontId="0" fillId="0" borderId="4" xfId="0" applyBorder="1"/>
    <xf numFmtId="0" fontId="15" fillId="5" borderId="5" xfId="0" applyFont="1" applyFill="1" applyBorder="1"/>
    <xf numFmtId="0" fontId="0" fillId="0" borderId="7" xfId="0" applyBorder="1"/>
    <xf numFmtId="0" fontId="15" fillId="5" borderId="1" xfId="0" applyFont="1" applyFill="1" applyBorder="1"/>
    <xf numFmtId="0" fontId="0" fillId="0" borderId="8" xfId="0" applyBorder="1"/>
    <xf numFmtId="15" fontId="5" fillId="5" borderId="5" xfId="0" applyNumberFormat="1" applyFont="1" applyFill="1" applyBorder="1"/>
    <xf numFmtId="0" fontId="0" fillId="0" borderId="5" xfId="0" applyBorder="1"/>
    <xf numFmtId="15" fontId="1" fillId="0" borderId="6" xfId="0" applyNumberFormat="1" applyFont="1" applyBorder="1"/>
    <xf numFmtId="1" fontId="9" fillId="2" borderId="1" xfId="0" applyNumberFormat="1" applyFont="1" applyFill="1" applyBorder="1"/>
    <xf numFmtId="0" fontId="16" fillId="5" borderId="6" xfId="0" applyFont="1" applyFill="1" applyBorder="1" applyAlignment="1">
      <alignment horizontal="right"/>
    </xf>
    <xf numFmtId="0" fontId="0" fillId="0" borderId="9" xfId="0" applyBorder="1"/>
    <xf numFmtId="0" fontId="16" fillId="5" borderId="1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0" fontId="7" fillId="0" borderId="6" xfId="0" applyFont="1" applyBorder="1"/>
    <xf numFmtId="0" fontId="18" fillId="0" borderId="0" xfId="0" applyFont="1"/>
    <xf numFmtId="0" fontId="19" fillId="0" borderId="0" xfId="0" applyFont="1"/>
    <xf numFmtId="3" fontId="19" fillId="0" borderId="1" xfId="0" applyNumberFormat="1" applyFont="1" applyBorder="1"/>
    <xf numFmtId="0" fontId="20" fillId="0" borderId="0" xfId="0" applyFont="1"/>
    <xf numFmtId="3" fontId="21" fillId="0" borderId="2" xfId="0" applyNumberFormat="1" applyFont="1" applyBorder="1"/>
    <xf numFmtId="0" fontId="0" fillId="0" borderId="0" xfId="0" applyBorder="1"/>
    <xf numFmtId="0" fontId="1" fillId="10" borderId="11" xfId="0" applyFont="1" applyFill="1" applyBorder="1"/>
    <xf numFmtId="0" fontId="7" fillId="10" borderId="12" xfId="0" applyFont="1" applyFill="1" applyBorder="1"/>
    <xf numFmtId="0" fontId="0" fillId="0" borderId="12" xfId="0" applyBorder="1"/>
    <xf numFmtId="3" fontId="18" fillId="0" borderId="13" xfId="0" applyNumberFormat="1" applyFont="1" applyBorder="1"/>
    <xf numFmtId="3" fontId="20" fillId="0" borderId="13" xfId="0" applyNumberFormat="1" applyFont="1" applyBorder="1"/>
    <xf numFmtId="3" fontId="20" fillId="0" borderId="3" xfId="0" applyNumberFormat="1" applyFont="1" applyBorder="1" applyAlignment="1">
      <alignment horizontal="right"/>
    </xf>
    <xf numFmtId="0" fontId="1" fillId="11" borderId="4" xfId="0" applyFont="1" applyFill="1" applyBorder="1"/>
    <xf numFmtId="0" fontId="1" fillId="11" borderId="5" xfId="0" applyFont="1" applyFill="1" applyBorder="1"/>
    <xf numFmtId="0" fontId="1" fillId="11" borderId="6" xfId="0" applyFont="1" applyFill="1" applyBorder="1"/>
    <xf numFmtId="0" fontId="11" fillId="0" borderId="0" xfId="0" applyFont="1" applyBorder="1"/>
    <xf numFmtId="0" fontId="0" fillId="0" borderId="10" xfId="0" applyBorder="1"/>
    <xf numFmtId="0" fontId="3" fillId="0" borderId="0" xfId="0" applyFont="1" applyBorder="1"/>
    <xf numFmtId="0" fontId="3" fillId="0" borderId="9" xfId="0" applyFont="1" applyBorder="1"/>
    <xf numFmtId="0" fontId="0" fillId="0" borderId="10" xfId="0" applyFill="1" applyBorder="1"/>
    <xf numFmtId="0" fontId="19" fillId="0" borderId="9" xfId="0" applyFont="1" applyBorder="1"/>
    <xf numFmtId="3" fontId="18" fillId="0" borderId="8" xfId="0" applyNumberFormat="1" applyFont="1" applyBorder="1"/>
    <xf numFmtId="0" fontId="21" fillId="0" borderId="9" xfId="0" applyFont="1" applyBorder="1"/>
    <xf numFmtId="3" fontId="20" fillId="0" borderId="8" xfId="0" applyNumberFormat="1" applyFont="1" applyBorder="1"/>
    <xf numFmtId="0" fontId="21" fillId="0" borderId="7" xfId="0" applyFont="1" applyBorder="1"/>
    <xf numFmtId="3" fontId="20" fillId="0" borderId="14" xfId="0" applyNumberFormat="1" applyFont="1" applyBorder="1" applyAlignment="1">
      <alignment horizontal="right"/>
    </xf>
    <xf numFmtId="3" fontId="1" fillId="0" borderId="0" xfId="0" applyNumberFormat="1" applyFont="1"/>
    <xf numFmtId="0" fontId="3" fillId="5" borderId="9" xfId="0" applyFont="1" applyFill="1" applyBorder="1"/>
    <xf numFmtId="0" fontId="7" fillId="0" borderId="0" xfId="0" applyFont="1"/>
    <xf numFmtId="0" fontId="16" fillId="0" borderId="0" xfId="0" applyFont="1" applyFill="1"/>
    <xf numFmtId="0" fontId="16" fillId="0" borderId="0" xfId="0" applyFont="1"/>
    <xf numFmtId="0" fontId="16" fillId="3" borderId="0" xfId="0" applyFont="1" applyFill="1"/>
    <xf numFmtId="0" fontId="16" fillId="4" borderId="0" xfId="0" applyFont="1" applyFill="1"/>
    <xf numFmtId="0" fontId="16" fillId="8" borderId="0" xfId="0" applyFont="1" applyFill="1"/>
    <xf numFmtId="0" fontId="16" fillId="7" borderId="0" xfId="0" applyFont="1" applyFill="1"/>
    <xf numFmtId="0" fontId="16" fillId="5" borderId="0" xfId="0" applyFont="1" applyFill="1"/>
    <xf numFmtId="0" fontId="24" fillId="0" borderId="0" xfId="0" applyFont="1" applyFill="1"/>
    <xf numFmtId="0" fontId="24" fillId="0" borderId="0" xfId="0" applyFont="1"/>
    <xf numFmtId="0" fontId="25" fillId="0" borderId="0" xfId="0" applyFont="1"/>
    <xf numFmtId="0" fontId="1" fillId="0" borderId="4" xfId="0" applyFont="1" applyBorder="1"/>
    <xf numFmtId="3" fontId="22" fillId="5" borderId="6" xfId="0" applyNumberFormat="1" applyFont="1" applyFill="1" applyBorder="1"/>
    <xf numFmtId="0" fontId="1" fillId="0" borderId="7" xfId="0" applyFont="1" applyBorder="1"/>
    <xf numFmtId="3" fontId="1" fillId="0" borderId="8" xfId="0" applyNumberFormat="1" applyFont="1" applyBorder="1"/>
    <xf numFmtId="0" fontId="16" fillId="0" borderId="9" xfId="0" applyFont="1" applyBorder="1"/>
    <xf numFmtId="3" fontId="11" fillId="0" borderId="9" xfId="0" applyNumberFormat="1" applyFont="1" applyBorder="1"/>
    <xf numFmtId="0" fontId="22" fillId="9" borderId="0" xfId="0" applyFont="1" applyFill="1"/>
    <xf numFmtId="0" fontId="26" fillId="10" borderId="12" xfId="0" applyFont="1" applyFill="1" applyBorder="1"/>
    <xf numFmtId="0" fontId="24" fillId="4" borderId="0" xfId="0" applyFont="1" applyFill="1"/>
    <xf numFmtId="15" fontId="1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1" fillId="0" borderId="0" xfId="0" applyFont="1"/>
    <xf numFmtId="0" fontId="30" fillId="0" borderId="0" xfId="0" applyFont="1"/>
    <xf numFmtId="0" fontId="31" fillId="0" borderId="0" xfId="0" applyFont="1"/>
    <xf numFmtId="0" fontId="11" fillId="0" borderId="9" xfId="0" applyFont="1" applyBorder="1"/>
    <xf numFmtId="0" fontId="0" fillId="6" borderId="0" xfId="0" applyFill="1" applyBorder="1"/>
    <xf numFmtId="0" fontId="0" fillId="12" borderId="15" xfId="0" applyFill="1" applyBorder="1"/>
    <xf numFmtId="0" fontId="1" fillId="12" borderId="15" xfId="0" applyFont="1" applyFill="1" applyBorder="1"/>
    <xf numFmtId="0" fontId="0" fillId="12" borderId="15" xfId="0" applyFont="1" applyFill="1" applyBorder="1"/>
    <xf numFmtId="0" fontId="35" fillId="12" borderId="16" xfId="0" applyFont="1" applyFill="1" applyBorder="1"/>
    <xf numFmtId="0" fontId="4" fillId="6" borderId="17" xfId="0" applyFont="1" applyFill="1" applyBorder="1"/>
    <xf numFmtId="0" fontId="0" fillId="6" borderId="18" xfId="0" applyFill="1" applyBorder="1"/>
    <xf numFmtId="0" fontId="0" fillId="12" borderId="19" xfId="0" applyFill="1" applyBorder="1"/>
    <xf numFmtId="0" fontId="0" fillId="13" borderId="15" xfId="0" applyFill="1" applyBorder="1"/>
    <xf numFmtId="0" fontId="4" fillId="13" borderId="15" xfId="0" applyFont="1" applyFill="1" applyBorder="1" applyAlignment="1">
      <alignment horizontal="right"/>
    </xf>
    <xf numFmtId="15" fontId="1" fillId="10" borderId="0" xfId="0" applyNumberFormat="1" applyFont="1" applyFill="1"/>
    <xf numFmtId="15" fontId="0" fillId="10" borderId="0" xfId="0" applyNumberFormat="1" applyFill="1"/>
    <xf numFmtId="0" fontId="1" fillId="10" borderId="0" xfId="0" applyFont="1" applyFill="1"/>
    <xf numFmtId="0" fontId="0" fillId="10" borderId="0" xfId="0" applyFill="1"/>
    <xf numFmtId="0" fontId="22" fillId="10" borderId="0" xfId="0" applyFont="1" applyFill="1"/>
    <xf numFmtId="3" fontId="1" fillId="10" borderId="0" xfId="0" applyNumberFormat="1" applyFont="1" applyFill="1"/>
    <xf numFmtId="0" fontId="7" fillId="10" borderId="0" xfId="0" applyFont="1" applyFill="1"/>
    <xf numFmtId="0" fontId="10" fillId="10" borderId="0" xfId="0" applyFont="1" applyFill="1"/>
  </cellXfs>
  <cellStyles count="1">
    <cellStyle name="Normal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E1F2"/>
      <color rgb="FFFE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3A17-13D0-6746-B0A3-BE84A3742A9F}">
  <dimension ref="A1:M38"/>
  <sheetViews>
    <sheetView tabSelected="1" workbookViewId="0"/>
  </sheetViews>
  <sheetFormatPr baseColWidth="10" defaultRowHeight="16" x14ac:dyDescent="0.2"/>
  <sheetData>
    <row r="1" spans="1:13" ht="19" x14ac:dyDescent="0.25">
      <c r="A1" s="90" t="s">
        <v>0</v>
      </c>
      <c r="B1" s="85"/>
      <c r="C1" s="91"/>
      <c r="D1" s="86"/>
      <c r="E1" s="86"/>
      <c r="F1" s="86"/>
      <c r="G1" s="86"/>
      <c r="H1" s="86"/>
      <c r="I1" s="86"/>
      <c r="J1" s="86"/>
      <c r="K1" s="93"/>
      <c r="L1" s="93"/>
      <c r="M1" s="94" t="s">
        <v>196</v>
      </c>
    </row>
    <row r="2" spans="1:13" x14ac:dyDescent="0.2">
      <c r="A2" s="86"/>
      <c r="B2" s="92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x14ac:dyDescent="0.2">
      <c r="A3" s="87" t="s">
        <v>192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x14ac:dyDescent="0.2">
      <c r="A4" s="86" t="s">
        <v>69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x14ac:dyDescent="0.2">
      <c r="A5" s="86" t="s">
        <v>165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3" x14ac:dyDescent="0.2">
      <c r="A7" s="87" t="s">
        <v>166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x14ac:dyDescent="0.2">
      <c r="A8" s="86" t="s">
        <v>169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x14ac:dyDescent="0.2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x14ac:dyDescent="0.2">
      <c r="A10" s="86" t="s">
        <v>193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13" x14ac:dyDescent="0.2">
      <c r="A11" s="86" t="s">
        <v>171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1:13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13" x14ac:dyDescent="0.2">
      <c r="A13" s="87" t="s">
        <v>168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3" x14ac:dyDescent="0.2">
      <c r="A14" s="86" t="s">
        <v>172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3" x14ac:dyDescent="0.2">
      <c r="A15" s="86" t="s">
        <v>167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2">
      <c r="A16" s="86" t="s">
        <v>173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13" x14ac:dyDescent="0.2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x14ac:dyDescent="0.2">
      <c r="A18" s="87" t="s">
        <v>174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1:13" x14ac:dyDescent="0.2">
      <c r="A19" s="86" t="s">
        <v>175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3" x14ac:dyDescent="0.2">
      <c r="A20" s="86" t="s">
        <v>176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1:13" x14ac:dyDescent="0.2">
      <c r="A21" s="86" t="s">
        <v>177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86" t="s">
        <v>178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86" t="s">
        <v>179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  <row r="25" spans="1:13" x14ac:dyDescent="0.2">
      <c r="A25" s="87" t="s">
        <v>180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3" x14ac:dyDescent="0.2">
      <c r="A26" s="86" t="s">
        <v>182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  <row r="27" spans="1:13" x14ac:dyDescent="0.2">
      <c r="A27" s="86" t="s">
        <v>181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 x14ac:dyDescent="0.2">
      <c r="A28" s="86" t="s">
        <v>183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13" x14ac:dyDescent="0.2">
      <c r="A29" s="86" t="s">
        <v>186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3" x14ac:dyDescent="0.2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13" x14ac:dyDescent="0.2">
      <c r="A31" s="87" t="s">
        <v>184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 x14ac:dyDescent="0.2">
      <c r="A32" s="86" t="s">
        <v>190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</row>
    <row r="33" spans="1:13" x14ac:dyDescent="0.2">
      <c r="A33" s="86" t="s">
        <v>185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3" x14ac:dyDescent="0.2">
      <c r="A34" s="86" t="s">
        <v>187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</row>
    <row r="35" spans="1:13" x14ac:dyDescent="0.2">
      <c r="A35" s="88" t="s">
        <v>188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1:13" x14ac:dyDescent="0.2">
      <c r="A36" s="86" t="s">
        <v>189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3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1:13" x14ac:dyDescent="0.2">
      <c r="A38" s="89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DE97-47DD-E444-AD8B-23B0A616148E}">
  <sheetPr>
    <tabColor theme="9" tint="0.79998168889431442"/>
  </sheetPr>
  <dimension ref="A1:O33"/>
  <sheetViews>
    <sheetView workbookViewId="0"/>
  </sheetViews>
  <sheetFormatPr baseColWidth="10" defaultColWidth="11" defaultRowHeight="16" x14ac:dyDescent="0.2"/>
  <cols>
    <col min="1" max="1" width="17.5" customWidth="1"/>
    <col min="4" max="4" width="12.33203125" bestFit="1" customWidth="1"/>
    <col min="11" max="11" width="15.1640625" customWidth="1"/>
  </cols>
  <sheetData>
    <row r="1" spans="1:12" ht="19" x14ac:dyDescent="0.25">
      <c r="A1" s="6" t="s">
        <v>0</v>
      </c>
      <c r="B1" s="7"/>
      <c r="C1" s="15" t="s">
        <v>1</v>
      </c>
      <c r="D1" s="16">
        <v>30</v>
      </c>
      <c r="E1" s="28" t="s">
        <v>2</v>
      </c>
      <c r="F1" s="15" t="s">
        <v>3</v>
      </c>
      <c r="G1" s="20">
        <v>44743</v>
      </c>
      <c r="H1" s="21" t="s">
        <v>4</v>
      </c>
      <c r="I1" s="22">
        <f>G1+(D1-2)</f>
        <v>44771</v>
      </c>
      <c r="K1" s="15" t="s">
        <v>67</v>
      </c>
      <c r="L1" s="24" t="s">
        <v>68</v>
      </c>
    </row>
    <row r="2" spans="1:12" ht="21" x14ac:dyDescent="0.25">
      <c r="C2" s="17" t="s">
        <v>66</v>
      </c>
      <c r="D2" s="18">
        <v>2</v>
      </c>
      <c r="E2" s="19"/>
      <c r="F2" s="17" t="str">
        <f ca="1">IF(NOW() &lt; G1, "Days to go:", "Days ago:")</f>
        <v>Days ago:</v>
      </c>
      <c r="G2" s="23">
        <f ca="1">ABS(INT(NOW()-G1))-1</f>
        <v>41</v>
      </c>
      <c r="H2" s="9"/>
      <c r="I2" s="19"/>
      <c r="K2" s="25" t="s">
        <v>58</v>
      </c>
      <c r="L2" s="26" t="s">
        <v>59</v>
      </c>
    </row>
    <row r="3" spans="1:12" ht="21" x14ac:dyDescent="0.25">
      <c r="G3" s="14"/>
      <c r="K3" s="17" t="s">
        <v>57</v>
      </c>
      <c r="L3" s="27">
        <v>1</v>
      </c>
    </row>
    <row r="4" spans="1:12" x14ac:dyDescent="0.2">
      <c r="A4" s="2" t="s">
        <v>5</v>
      </c>
      <c r="B4" s="35" t="s">
        <v>70</v>
      </c>
      <c r="D4" s="41" t="s">
        <v>7</v>
      </c>
      <c r="E4" s="42" t="s">
        <v>6</v>
      </c>
      <c r="F4" s="43" t="str">
        <f>"Total ("&amp;L1&amp;")"</f>
        <v>Total (USD)</v>
      </c>
      <c r="G4" s="2"/>
    </row>
    <row r="5" spans="1:12" x14ac:dyDescent="0.2">
      <c r="A5" t="s">
        <v>54</v>
      </c>
      <c r="B5" s="36">
        <v>600</v>
      </c>
      <c r="D5" s="25">
        <f>Itinerary!I2</f>
        <v>435</v>
      </c>
      <c r="E5" s="44">
        <f>$D$2</f>
        <v>2</v>
      </c>
      <c r="F5" s="45">
        <f t="shared" ref="F5:F25" si="0">D5*E5</f>
        <v>870</v>
      </c>
    </row>
    <row r="6" spans="1:12" x14ac:dyDescent="0.2">
      <c r="A6" t="s">
        <v>56</v>
      </c>
      <c r="B6" s="36">
        <v>400</v>
      </c>
      <c r="D6" s="25">
        <f>Itinerary!I13</f>
        <v>727</v>
      </c>
      <c r="E6" s="44">
        <f t="shared" ref="E6:E9" si="1">$D$2</f>
        <v>2</v>
      </c>
      <c r="F6" s="45">
        <f t="shared" si="0"/>
        <v>1454</v>
      </c>
    </row>
    <row r="7" spans="1:12" x14ac:dyDescent="0.2">
      <c r="A7" t="s">
        <v>55</v>
      </c>
      <c r="B7" s="36">
        <v>600</v>
      </c>
      <c r="D7" s="25">
        <f>Itinerary!I12</f>
        <v>400</v>
      </c>
      <c r="E7" s="44">
        <f t="shared" si="1"/>
        <v>2</v>
      </c>
      <c r="F7" s="45">
        <f t="shared" si="0"/>
        <v>800</v>
      </c>
      <c r="I7" s="10"/>
    </row>
    <row r="8" spans="1:12" x14ac:dyDescent="0.2">
      <c r="A8" t="s">
        <v>60</v>
      </c>
      <c r="B8" s="36">
        <v>100</v>
      </c>
      <c r="D8" s="25">
        <f>Itinerary!K13</f>
        <v>25</v>
      </c>
      <c r="E8" s="44">
        <f t="shared" si="1"/>
        <v>2</v>
      </c>
      <c r="F8" s="45">
        <f t="shared" si="0"/>
        <v>50</v>
      </c>
      <c r="I8" s="10"/>
    </row>
    <row r="9" spans="1:12" x14ac:dyDescent="0.2">
      <c r="A9" t="s">
        <v>61</v>
      </c>
      <c r="B9" s="36">
        <v>70</v>
      </c>
      <c r="D9" s="25">
        <f>Itinerary!J13</f>
        <v>90</v>
      </c>
      <c r="E9" s="44">
        <f t="shared" si="1"/>
        <v>2</v>
      </c>
      <c r="F9" s="45">
        <f t="shared" si="0"/>
        <v>180</v>
      </c>
      <c r="I9" s="10"/>
    </row>
    <row r="10" spans="1:12" x14ac:dyDescent="0.2">
      <c r="A10" t="s">
        <v>8</v>
      </c>
      <c r="B10" s="36">
        <v>300</v>
      </c>
      <c r="D10" s="25">
        <f>Itinerary!M13</f>
        <v>100</v>
      </c>
      <c r="E10" s="46">
        <v>1</v>
      </c>
      <c r="F10" s="45">
        <f t="shared" si="0"/>
        <v>100</v>
      </c>
    </row>
    <row r="11" spans="1:12" x14ac:dyDescent="0.2">
      <c r="A11" t="s">
        <v>9</v>
      </c>
      <c r="B11" s="36">
        <v>200</v>
      </c>
      <c r="D11" s="72">
        <v>200</v>
      </c>
      <c r="E11" s="46">
        <v>1</v>
      </c>
      <c r="F11" s="45">
        <f t="shared" si="0"/>
        <v>200</v>
      </c>
    </row>
    <row r="12" spans="1:12" x14ac:dyDescent="0.2">
      <c r="A12" t="s">
        <v>10</v>
      </c>
      <c r="B12" s="36">
        <v>30</v>
      </c>
      <c r="D12" s="72">
        <v>30</v>
      </c>
      <c r="E12" s="46">
        <v>1</v>
      </c>
      <c r="F12" s="45">
        <f t="shared" si="0"/>
        <v>30</v>
      </c>
    </row>
    <row r="13" spans="1:12" x14ac:dyDescent="0.2">
      <c r="A13" t="s">
        <v>194</v>
      </c>
      <c r="B13" s="36">
        <v>30</v>
      </c>
      <c r="D13" s="72">
        <v>30</v>
      </c>
      <c r="E13" s="46">
        <v>1</v>
      </c>
      <c r="F13" s="45">
        <f t="shared" si="0"/>
        <v>30</v>
      </c>
    </row>
    <row r="14" spans="1:12" x14ac:dyDescent="0.2">
      <c r="A14" t="s">
        <v>62</v>
      </c>
      <c r="B14" s="36">
        <v>0</v>
      </c>
      <c r="D14" s="25">
        <f>Itinerary!L13</f>
        <v>16</v>
      </c>
      <c r="E14" s="44">
        <f>$D$2</f>
        <v>2</v>
      </c>
      <c r="F14" s="45">
        <f t="shared" si="0"/>
        <v>32</v>
      </c>
    </row>
    <row r="15" spans="1:12" x14ac:dyDescent="0.2">
      <c r="A15" t="s">
        <v>11</v>
      </c>
      <c r="B15" s="36">
        <v>100</v>
      </c>
      <c r="D15" s="47">
        <v>200</v>
      </c>
      <c r="E15" s="44">
        <f>$D$2</f>
        <v>2</v>
      </c>
      <c r="F15" s="45">
        <f t="shared" si="0"/>
        <v>400</v>
      </c>
    </row>
    <row r="16" spans="1:12" x14ac:dyDescent="0.2">
      <c r="A16" t="s">
        <v>12</v>
      </c>
      <c r="B16" s="36">
        <v>100</v>
      </c>
      <c r="D16" s="47">
        <v>400</v>
      </c>
      <c r="E16" s="46">
        <v>1</v>
      </c>
      <c r="F16" s="45">
        <f t="shared" si="0"/>
        <v>400</v>
      </c>
    </row>
    <row r="17" spans="1:15" x14ac:dyDescent="0.2">
      <c r="A17" t="s">
        <v>13</v>
      </c>
      <c r="B17" s="75">
        <v>60</v>
      </c>
      <c r="D17" s="73">
        <f>Itinerary!P13</f>
        <v>1972</v>
      </c>
      <c r="E17" s="34">
        <v>1</v>
      </c>
      <c r="F17" s="45">
        <f t="shared" si="0"/>
        <v>1972</v>
      </c>
    </row>
    <row r="18" spans="1:15" x14ac:dyDescent="0.2">
      <c r="A18" t="s">
        <v>14</v>
      </c>
      <c r="B18" s="75">
        <v>50</v>
      </c>
      <c r="D18" s="56">
        <v>30</v>
      </c>
      <c r="E18" s="34">
        <f>D1</f>
        <v>30</v>
      </c>
      <c r="F18" s="45">
        <f t="shared" si="0"/>
        <v>900</v>
      </c>
    </row>
    <row r="19" spans="1:15" x14ac:dyDescent="0.2">
      <c r="A19" t="s">
        <v>15</v>
      </c>
      <c r="B19" s="36">
        <v>40</v>
      </c>
      <c r="D19" s="47">
        <v>40</v>
      </c>
      <c r="E19" s="44">
        <f>$D$2</f>
        <v>2</v>
      </c>
      <c r="F19" s="48">
        <f t="shared" si="0"/>
        <v>80</v>
      </c>
    </row>
    <row r="20" spans="1:15" x14ac:dyDescent="0.2">
      <c r="A20" t="s">
        <v>16</v>
      </c>
      <c r="B20" s="36">
        <v>0</v>
      </c>
      <c r="D20" s="47">
        <v>100</v>
      </c>
      <c r="E20" s="46">
        <v>1</v>
      </c>
      <c r="F20" s="48">
        <f t="shared" si="0"/>
        <v>100</v>
      </c>
    </row>
    <row r="21" spans="1:15" x14ac:dyDescent="0.2">
      <c r="A21" t="s">
        <v>17</v>
      </c>
      <c r="B21" s="36">
        <v>55</v>
      </c>
      <c r="D21" s="47">
        <v>55</v>
      </c>
      <c r="E21" s="44">
        <f>$D$2</f>
        <v>2</v>
      </c>
      <c r="F21" s="48">
        <f t="shared" si="0"/>
        <v>110</v>
      </c>
    </row>
    <row r="22" spans="1:15" x14ac:dyDescent="0.2">
      <c r="A22" t="s">
        <v>63</v>
      </c>
      <c r="B22" s="36">
        <v>150</v>
      </c>
      <c r="D22" s="47">
        <v>303.5</v>
      </c>
      <c r="E22" s="44">
        <f>$D$2</f>
        <v>2</v>
      </c>
      <c r="F22" s="48">
        <f t="shared" si="0"/>
        <v>607</v>
      </c>
    </row>
    <row r="23" spans="1:15" x14ac:dyDescent="0.2">
      <c r="A23" t="s">
        <v>163</v>
      </c>
      <c r="B23" s="36">
        <v>350</v>
      </c>
      <c r="D23" s="84">
        <f>Itinerary!S13</f>
        <v>45</v>
      </c>
      <c r="E23" s="44">
        <f>$D$2</f>
        <v>2</v>
      </c>
      <c r="F23" s="48">
        <f t="shared" si="0"/>
        <v>90</v>
      </c>
    </row>
    <row r="24" spans="1:15" x14ac:dyDescent="0.2">
      <c r="A24" t="s">
        <v>18</v>
      </c>
      <c r="B24" s="36">
        <v>200</v>
      </c>
      <c r="D24" s="84">
        <f>Itinerary!U13</f>
        <v>90</v>
      </c>
      <c r="E24" s="44">
        <f>$D$2</f>
        <v>2</v>
      </c>
      <c r="F24" s="48">
        <f t="shared" si="0"/>
        <v>180</v>
      </c>
      <c r="J24" s="2"/>
    </row>
    <row r="25" spans="1:15" x14ac:dyDescent="0.2">
      <c r="A25" t="s">
        <v>19</v>
      </c>
      <c r="B25" s="36">
        <v>75</v>
      </c>
      <c r="D25" s="47">
        <v>300</v>
      </c>
      <c r="E25" s="46">
        <v>1</v>
      </c>
      <c r="F25" s="48">
        <f t="shared" si="0"/>
        <v>300</v>
      </c>
      <c r="J25" s="8"/>
      <c r="K25" s="8"/>
      <c r="L25" s="8"/>
      <c r="M25" s="8"/>
      <c r="N25" s="8"/>
      <c r="O25" s="8"/>
    </row>
    <row r="26" spans="1:15" x14ac:dyDescent="0.2">
      <c r="B26" s="37"/>
      <c r="D26" s="25"/>
      <c r="E26" s="34"/>
      <c r="F26" s="45"/>
      <c r="G26" s="5" t="str">
        <f>"in "&amp;L2</f>
        <v>in EUR</v>
      </c>
      <c r="J26" s="8"/>
      <c r="K26" s="8"/>
      <c r="L26" s="8"/>
      <c r="M26" s="8"/>
      <c r="N26" s="8"/>
      <c r="O26" s="8"/>
    </row>
    <row r="27" spans="1:15" ht="19" x14ac:dyDescent="0.25">
      <c r="A27" s="29" t="str">
        <f>"Trip Total ("&amp;L1&amp;")"</f>
        <v>Trip Total (USD)</v>
      </c>
      <c r="B27" s="38">
        <f>SUM(B5:B16)+SUM(B19:B25)+(B17*$D$1)+(B18*$D$1)</f>
        <v>6700</v>
      </c>
      <c r="C27" s="30"/>
      <c r="D27" s="49"/>
      <c r="E27" s="34"/>
      <c r="F27" s="50">
        <f>SUM(F5:F25)</f>
        <v>8885</v>
      </c>
      <c r="G27" s="31">
        <f>F27*$L$3</f>
        <v>8885</v>
      </c>
    </row>
    <row r="28" spans="1:15" ht="19" x14ac:dyDescent="0.25">
      <c r="A28" s="32" t="s">
        <v>64</v>
      </c>
      <c r="B28" s="39">
        <f>B27/$D$1</f>
        <v>223.33333333333334</v>
      </c>
      <c r="D28" s="51"/>
      <c r="E28" s="34"/>
      <c r="F28" s="52">
        <f>F27/$D$1</f>
        <v>296.16666666666669</v>
      </c>
      <c r="G28" s="33">
        <f>F28*$L$3</f>
        <v>296.16666666666669</v>
      </c>
    </row>
    <row r="29" spans="1:15" ht="19" x14ac:dyDescent="0.25">
      <c r="A29" s="32" t="s">
        <v>65</v>
      </c>
      <c r="B29" s="40">
        <f>B28*7</f>
        <v>1563.3333333333335</v>
      </c>
      <c r="D29" s="53"/>
      <c r="E29" s="9"/>
      <c r="F29" s="54">
        <f>F28*7</f>
        <v>2073.166666666667</v>
      </c>
      <c r="G29" s="33">
        <f>F29*$L$3</f>
        <v>2073.166666666667</v>
      </c>
    </row>
    <row r="30" spans="1:15" x14ac:dyDescent="0.2">
      <c r="J30" s="11"/>
    </row>
    <row r="32" spans="1:15" x14ac:dyDescent="0.2">
      <c r="A32" s="68" t="s">
        <v>71</v>
      </c>
      <c r="B32" s="69">
        <v>2000</v>
      </c>
    </row>
    <row r="33" spans="1:2" x14ac:dyDescent="0.2">
      <c r="A33" s="70" t="s">
        <v>72</v>
      </c>
      <c r="B33" s="71">
        <f>IF(B27&gt;B32,B27-B32,"Goal completed!")</f>
        <v>4700</v>
      </c>
    </row>
  </sheetData>
  <conditionalFormatting sqref="B33">
    <cfRule type="containsText" dxfId="12" priority="3" stopIfTrue="1" operator="containsText" text="Goal completed!">
      <formula>NOT(ISERROR(SEARCH("Goal completed!",B33)))</formula>
    </cfRule>
    <cfRule type="expression" dxfId="11" priority="4">
      <formula>$B$32&gt;=$B$27</formula>
    </cfRule>
    <cfRule type="expression" dxfId="10" priority="5">
      <formula>$B$32&lt;$B$27</formula>
    </cfRule>
  </conditionalFormatting>
  <conditionalFormatting sqref="F27">
    <cfRule type="expression" dxfId="9" priority="1" stopIfTrue="1">
      <formula>$F$27&gt;$B$27</formula>
    </cfRule>
    <cfRule type="expression" dxfId="8" priority="2" stopIfTrue="1">
      <formula>$F$27&lt;$B$27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44B4-7112-4CBE-AFE4-5CA23CBFB30E}">
  <sheetPr>
    <tabColor theme="7" tint="0.79998168889431442"/>
  </sheetPr>
  <dimension ref="A1:V23"/>
  <sheetViews>
    <sheetView zoomScaleNormal="100" workbookViewId="0"/>
  </sheetViews>
  <sheetFormatPr baseColWidth="10" defaultColWidth="11" defaultRowHeight="16" x14ac:dyDescent="0.2"/>
  <cols>
    <col min="3" max="3" width="8.6640625" customWidth="1"/>
    <col min="4" max="4" width="9"/>
    <col min="5" max="5" width="11.83203125" customWidth="1"/>
    <col min="6" max="7" width="13.83203125" hidden="1" customWidth="1"/>
    <col min="8" max="8" width="20.33203125" customWidth="1"/>
    <col min="9" max="9" width="7" customWidth="1"/>
    <col min="10" max="10" width="7.33203125" customWidth="1"/>
    <col min="11" max="11" width="7" customWidth="1"/>
    <col min="12" max="12" width="6.5" customWidth="1"/>
    <col min="13" max="13" width="8" customWidth="1"/>
    <col min="14" max="14" width="23" customWidth="1"/>
    <col min="15" max="15" width="20.6640625" customWidth="1"/>
    <col min="16" max="16" width="10.5" customWidth="1"/>
    <col min="17" max="17" width="10.5" hidden="1" customWidth="1"/>
    <col min="18" max="18" width="27.33203125" customWidth="1"/>
    <col min="19" max="19" width="14.1640625" customWidth="1"/>
    <col min="20" max="20" width="16.1640625" customWidth="1"/>
    <col min="21" max="21" width="10.6640625" customWidth="1"/>
    <col min="22" max="22" width="18.83203125" customWidth="1"/>
  </cols>
  <sheetData>
    <row r="1" spans="1:22" x14ac:dyDescent="0.2">
      <c r="A1" s="2" t="s">
        <v>23</v>
      </c>
      <c r="B1" s="2" t="s">
        <v>24</v>
      </c>
      <c r="C1" s="11" t="s">
        <v>25</v>
      </c>
      <c r="D1" s="11" t="s">
        <v>26</v>
      </c>
      <c r="E1" s="11" t="s">
        <v>27</v>
      </c>
      <c r="F1" s="11" t="s">
        <v>156</v>
      </c>
      <c r="G1" s="11" t="s">
        <v>157</v>
      </c>
      <c r="H1" s="11" t="s">
        <v>28</v>
      </c>
      <c r="I1" s="11" t="s">
        <v>77</v>
      </c>
      <c r="J1" s="11" t="s">
        <v>51</v>
      </c>
      <c r="K1" s="11" t="s">
        <v>50</v>
      </c>
      <c r="L1" s="11" t="s">
        <v>53</v>
      </c>
      <c r="M1" s="11" t="s">
        <v>79</v>
      </c>
      <c r="N1" s="11" t="s">
        <v>78</v>
      </c>
      <c r="O1" s="11" t="s">
        <v>13</v>
      </c>
      <c r="P1" s="11" t="s">
        <v>29</v>
      </c>
      <c r="Q1" s="11" t="s">
        <v>81</v>
      </c>
      <c r="R1" s="11" t="s">
        <v>164</v>
      </c>
      <c r="S1" s="11" t="s">
        <v>161</v>
      </c>
      <c r="T1" s="11" t="s">
        <v>18</v>
      </c>
      <c r="U1" s="11" t="s">
        <v>162</v>
      </c>
      <c r="V1" s="3" t="s">
        <v>22</v>
      </c>
    </row>
    <row r="2" spans="1:22" x14ac:dyDescent="0.2">
      <c r="A2" s="1">
        <f>Budget!G1</f>
        <v>44743</v>
      </c>
      <c r="B2" s="1">
        <f>$A2+$C2</f>
        <v>44749</v>
      </c>
      <c r="C2" s="58">
        <v>6</v>
      </c>
      <c r="D2" s="58" t="s">
        <v>20</v>
      </c>
      <c r="E2" s="58" t="s">
        <v>21</v>
      </c>
      <c r="F2" s="58">
        <f>IF((IFERROR(VLOOKUP(E2,Lists!$A$5:$B$58,2,FALSE),"Non"))="Non",0,C2)</f>
        <v>0</v>
      </c>
      <c r="G2" s="58">
        <f>IF(AND(F2&lt;&gt;0),1,0)</f>
        <v>0</v>
      </c>
      <c r="H2" s="59" t="s">
        <v>112</v>
      </c>
      <c r="I2" s="74">
        <v>435</v>
      </c>
      <c r="J2" s="61"/>
      <c r="K2" s="62"/>
      <c r="L2" s="63"/>
      <c r="M2" s="64"/>
      <c r="N2" s="65" t="s">
        <v>91</v>
      </c>
      <c r="O2" s="76" t="s">
        <v>93</v>
      </c>
      <c r="P2" s="58">
        <v>325</v>
      </c>
      <c r="Q2" s="58">
        <f>IF(P2&lt;&gt;0,P2/C2,0)</f>
        <v>54.166666666666664</v>
      </c>
      <c r="R2" s="67" t="s">
        <v>82</v>
      </c>
      <c r="S2" s="82">
        <v>15</v>
      </c>
      <c r="T2" s="78" t="s">
        <v>88</v>
      </c>
      <c r="U2" s="82">
        <v>25</v>
      </c>
      <c r="V2" s="57" t="s">
        <v>83</v>
      </c>
    </row>
    <row r="3" spans="1:22" x14ac:dyDescent="0.2">
      <c r="A3" s="1">
        <f t="shared" ref="A3:A12" ca="1" si="0">INDIRECT("B" &amp; ROW()-1)</f>
        <v>44749</v>
      </c>
      <c r="B3" s="1">
        <f t="shared" ref="B3:B12" ca="1" si="1">$A3+$C3</f>
        <v>44752</v>
      </c>
      <c r="C3" s="58">
        <v>3</v>
      </c>
      <c r="D3" s="58" t="s">
        <v>84</v>
      </c>
      <c r="E3" s="58" t="s">
        <v>21</v>
      </c>
      <c r="F3" s="58">
        <f>IF((IFERROR(VLOOKUP(E3,Lists!$A$5:$B$58,2,FALSE),"Non"))="Non",0,C3)</f>
        <v>0</v>
      </c>
      <c r="G3" s="58">
        <f>IF(AND(F2=0,F3&lt;&gt;0),1,0)</f>
        <v>0</v>
      </c>
      <c r="H3" s="59" t="s">
        <v>30</v>
      </c>
      <c r="I3" s="60"/>
      <c r="J3" s="61"/>
      <c r="K3" s="62"/>
      <c r="L3" s="63">
        <v>8</v>
      </c>
      <c r="M3" s="64"/>
      <c r="N3" s="65" t="s">
        <v>86</v>
      </c>
      <c r="O3" s="76" t="s">
        <v>87</v>
      </c>
      <c r="P3" s="58">
        <v>130</v>
      </c>
      <c r="Q3" s="58">
        <f t="shared" ref="Q3:Q12" si="2">IF(P3&lt;&gt;0,P3/C3,0)</f>
        <v>43.333333333333336</v>
      </c>
      <c r="R3" s="67" t="s">
        <v>85</v>
      </c>
      <c r="S3" s="82">
        <v>0</v>
      </c>
      <c r="T3" s="57"/>
      <c r="U3" s="59">
        <v>0</v>
      </c>
      <c r="V3" s="57" t="s">
        <v>89</v>
      </c>
    </row>
    <row r="4" spans="1:22" x14ac:dyDescent="0.2">
      <c r="A4" s="1">
        <f t="shared" ca="1" si="0"/>
        <v>44752</v>
      </c>
      <c r="B4" s="1">
        <f t="shared" ca="1" si="1"/>
        <v>44752</v>
      </c>
      <c r="C4" s="58">
        <v>0</v>
      </c>
      <c r="D4" s="58" t="s">
        <v>20</v>
      </c>
      <c r="E4" s="58" t="s">
        <v>21</v>
      </c>
      <c r="F4" s="58">
        <f>IF((IFERROR(VLOOKUP(E4,Lists!$A$5:$B$58,2,FALSE),"Non"))="Non",0,C4)</f>
        <v>0</v>
      </c>
      <c r="G4" s="58">
        <f>IF(AND(F3=0,F4&lt;&gt;0),1,0)</f>
        <v>0</v>
      </c>
      <c r="H4" s="59" t="s">
        <v>31</v>
      </c>
      <c r="I4" s="60"/>
      <c r="J4" s="61"/>
      <c r="K4" s="62"/>
      <c r="L4" s="63">
        <v>8</v>
      </c>
      <c r="M4" s="64"/>
      <c r="N4" s="65" t="s">
        <v>90</v>
      </c>
      <c r="O4" s="65" t="s">
        <v>32</v>
      </c>
      <c r="P4" s="58">
        <v>0</v>
      </c>
      <c r="Q4" s="58">
        <f t="shared" si="2"/>
        <v>0</v>
      </c>
      <c r="R4" s="67"/>
      <c r="S4" s="82"/>
      <c r="T4" s="57"/>
      <c r="U4" s="59"/>
      <c r="V4" s="57"/>
    </row>
    <row r="5" spans="1:22" x14ac:dyDescent="0.2">
      <c r="A5" s="1">
        <f t="shared" ca="1" si="0"/>
        <v>44752</v>
      </c>
      <c r="B5" s="1">
        <f t="shared" ca="1" si="1"/>
        <v>44757</v>
      </c>
      <c r="C5" s="58">
        <v>5</v>
      </c>
      <c r="D5" s="58" t="s">
        <v>33</v>
      </c>
      <c r="E5" s="58" t="s">
        <v>34</v>
      </c>
      <c r="F5" s="58">
        <f>IF((IFERROR(VLOOKUP(E5,Lists!$A$5:$B$58,2,FALSE),"Non"))="Non",0,C5)</f>
        <v>5</v>
      </c>
      <c r="G5" s="58">
        <f>IF(AND(F4=0,F5&lt;&gt;0),1,0)</f>
        <v>1</v>
      </c>
      <c r="H5" s="59" t="s">
        <v>35</v>
      </c>
      <c r="I5" s="60">
        <v>250</v>
      </c>
      <c r="J5" s="61"/>
      <c r="K5" s="62"/>
      <c r="L5" s="63"/>
      <c r="M5" s="64"/>
      <c r="N5" s="76" t="s">
        <v>92</v>
      </c>
      <c r="O5" s="65" t="s">
        <v>197</v>
      </c>
      <c r="P5" s="58">
        <v>233</v>
      </c>
      <c r="Q5" s="58">
        <f t="shared" si="2"/>
        <v>46.6</v>
      </c>
      <c r="R5" s="67" t="s">
        <v>94</v>
      </c>
      <c r="S5" s="82">
        <v>0</v>
      </c>
      <c r="T5" s="57" t="s">
        <v>95</v>
      </c>
      <c r="U5" s="59">
        <v>15</v>
      </c>
      <c r="V5" s="57" t="s">
        <v>96</v>
      </c>
    </row>
    <row r="6" spans="1:22" x14ac:dyDescent="0.2">
      <c r="A6" s="1">
        <f t="shared" ca="1" si="0"/>
        <v>44757</v>
      </c>
      <c r="B6" s="1">
        <f t="shared" ca="1" si="1"/>
        <v>44761</v>
      </c>
      <c r="C6" s="58">
        <v>4</v>
      </c>
      <c r="D6" s="58" t="s">
        <v>38</v>
      </c>
      <c r="E6" s="58" t="s">
        <v>151</v>
      </c>
      <c r="F6" s="58">
        <f>IF((IFERROR(VLOOKUP(E6,Lists!$A$5:$B$58,2,FALSE),"Non"))="Non",0,C6)</f>
        <v>0</v>
      </c>
      <c r="G6" s="58">
        <f>IF(AND(F5=0,F6&lt;&gt;0),1,0)</f>
        <v>0</v>
      </c>
      <c r="H6" s="59" t="s">
        <v>36</v>
      </c>
      <c r="I6" s="60">
        <v>175</v>
      </c>
      <c r="J6" s="61"/>
      <c r="K6" s="62"/>
      <c r="L6" s="63"/>
      <c r="M6" s="64"/>
      <c r="N6" s="65"/>
      <c r="O6" s="65" t="s">
        <v>108</v>
      </c>
      <c r="P6" s="58">
        <v>452</v>
      </c>
      <c r="Q6" s="58">
        <f t="shared" si="2"/>
        <v>113</v>
      </c>
      <c r="R6" s="67" t="s">
        <v>103</v>
      </c>
      <c r="S6" s="82">
        <v>30</v>
      </c>
      <c r="T6" s="57" t="s">
        <v>102</v>
      </c>
      <c r="U6" s="59">
        <v>50</v>
      </c>
      <c r="V6" s="57" t="s">
        <v>104</v>
      </c>
    </row>
    <row r="7" spans="1:22" x14ac:dyDescent="0.2">
      <c r="A7" s="1">
        <f t="shared" ca="1" si="0"/>
        <v>44761</v>
      </c>
      <c r="B7" s="1">
        <f t="shared" ca="1" si="1"/>
        <v>44764</v>
      </c>
      <c r="C7" s="58">
        <v>3</v>
      </c>
      <c r="D7" s="58" t="s">
        <v>39</v>
      </c>
      <c r="E7" s="58" t="s">
        <v>40</v>
      </c>
      <c r="F7" s="58">
        <f>IF((IFERROR(VLOOKUP(E7,Lists!$A$5:$B$58,2,FALSE),"Non"))="Non",0,C7)</f>
        <v>3</v>
      </c>
      <c r="G7" s="58">
        <f>IF(AND(F6=0,F7&lt;&gt;0),1,0)</f>
        <v>1</v>
      </c>
      <c r="H7" s="59" t="s">
        <v>98</v>
      </c>
      <c r="I7" s="60"/>
      <c r="J7" s="61">
        <v>90</v>
      </c>
      <c r="K7" s="62"/>
      <c r="L7" s="63"/>
      <c r="M7" s="64"/>
      <c r="N7" s="65"/>
      <c r="O7" s="65" t="s">
        <v>108</v>
      </c>
      <c r="P7" s="58">
        <v>98</v>
      </c>
      <c r="Q7" s="58">
        <f t="shared" si="2"/>
        <v>32.666666666666664</v>
      </c>
      <c r="R7" s="67"/>
      <c r="S7" s="82"/>
      <c r="T7" s="57"/>
      <c r="U7" s="59"/>
      <c r="V7" s="57"/>
    </row>
    <row r="8" spans="1:22" x14ac:dyDescent="0.2">
      <c r="A8" s="1">
        <f t="shared" ca="1" si="0"/>
        <v>44764</v>
      </c>
      <c r="B8" s="1">
        <f t="shared" ca="1" si="1"/>
        <v>44764</v>
      </c>
      <c r="C8" s="58">
        <v>0</v>
      </c>
      <c r="D8" s="58" t="s">
        <v>42</v>
      </c>
      <c r="E8" s="58" t="s">
        <v>43</v>
      </c>
      <c r="F8" s="58">
        <f>IF((IFERROR(VLOOKUP(E8,Lists!$A$5:$B$58,2,FALSE),"Non"))="Non",0,C8)</f>
        <v>0</v>
      </c>
      <c r="G8" s="58">
        <f>IF(AND(F7=0,F8&lt;&gt;0),1,0)</f>
        <v>0</v>
      </c>
      <c r="H8" s="59" t="s">
        <v>99</v>
      </c>
      <c r="I8" s="60">
        <v>87</v>
      </c>
      <c r="J8" s="61"/>
      <c r="K8" s="62"/>
      <c r="L8" s="63"/>
      <c r="M8" s="64"/>
      <c r="N8" s="65"/>
      <c r="O8" s="65" t="s">
        <v>108</v>
      </c>
      <c r="P8" s="58">
        <v>0</v>
      </c>
      <c r="Q8" s="58">
        <f t="shared" si="2"/>
        <v>0</v>
      </c>
      <c r="R8" s="67"/>
      <c r="S8" s="82"/>
      <c r="T8" s="57"/>
      <c r="U8" s="59"/>
      <c r="V8" s="57"/>
    </row>
    <row r="9" spans="1:22" x14ac:dyDescent="0.2">
      <c r="A9" s="1">
        <f t="shared" ca="1" si="0"/>
        <v>44764</v>
      </c>
      <c r="B9" s="1">
        <f t="shared" ca="1" si="1"/>
        <v>44768</v>
      </c>
      <c r="C9" s="58">
        <v>4</v>
      </c>
      <c r="D9" s="58" t="s">
        <v>44</v>
      </c>
      <c r="E9" s="58" t="s">
        <v>43</v>
      </c>
      <c r="F9" s="58">
        <f>IF((IFERROR(VLOOKUP(E9,Lists!$A$5:$B$58,2,FALSE),"Non"))="Non",0,C9)</f>
        <v>0</v>
      </c>
      <c r="G9" s="58">
        <f>IF(AND(F8=0,F9&lt;&gt;0),1,0)</f>
        <v>0</v>
      </c>
      <c r="H9" s="59" t="s">
        <v>100</v>
      </c>
      <c r="I9" s="60"/>
      <c r="J9" s="61"/>
      <c r="K9" s="62">
        <v>25</v>
      </c>
      <c r="L9" s="63"/>
      <c r="M9" s="64"/>
      <c r="N9" s="65"/>
      <c r="O9" s="65" t="s">
        <v>108</v>
      </c>
      <c r="P9" s="58">
        <v>141</v>
      </c>
      <c r="Q9" s="58">
        <f t="shared" si="2"/>
        <v>35.25</v>
      </c>
      <c r="R9" s="67"/>
      <c r="S9" s="82"/>
      <c r="T9" s="57"/>
      <c r="U9" s="59"/>
      <c r="V9" s="57"/>
    </row>
    <row r="10" spans="1:22" x14ac:dyDescent="0.2">
      <c r="A10" s="1">
        <f t="shared" ca="1" si="0"/>
        <v>44768</v>
      </c>
      <c r="B10" s="1">
        <f t="shared" ca="1" si="1"/>
        <v>44773</v>
      </c>
      <c r="C10" s="58">
        <v>5</v>
      </c>
      <c r="D10" s="58" t="s">
        <v>46</v>
      </c>
      <c r="E10" s="58" t="s">
        <v>45</v>
      </c>
      <c r="F10" s="58">
        <f>IF((IFERROR(VLOOKUP(E10,Lists!$A$5:$B$58,2,FALSE),"Non"))="Non",0,C10)</f>
        <v>5</v>
      </c>
      <c r="G10" s="58">
        <f>IF(AND(F9=0,F10&lt;&gt;0),1,0)</f>
        <v>1</v>
      </c>
      <c r="H10" s="59" t="s">
        <v>101</v>
      </c>
      <c r="I10" s="60">
        <v>125</v>
      </c>
      <c r="J10" s="61"/>
      <c r="K10" s="62"/>
      <c r="L10" s="63"/>
      <c r="M10" s="64">
        <v>100</v>
      </c>
      <c r="N10" s="65"/>
      <c r="O10" s="65" t="s">
        <v>108</v>
      </c>
      <c r="P10" s="58">
        <v>255</v>
      </c>
      <c r="Q10" s="58">
        <f t="shared" si="2"/>
        <v>51</v>
      </c>
      <c r="R10" s="67" t="s">
        <v>105</v>
      </c>
      <c r="S10" s="82"/>
      <c r="T10" s="79"/>
      <c r="U10" s="83"/>
      <c r="V10" s="57"/>
    </row>
    <row r="11" spans="1:22" x14ac:dyDescent="0.2">
      <c r="A11" s="1">
        <f t="shared" ca="1" si="0"/>
        <v>44773</v>
      </c>
      <c r="B11" s="1">
        <f t="shared" ca="1" si="1"/>
        <v>44779</v>
      </c>
      <c r="C11" s="58">
        <v>6</v>
      </c>
      <c r="D11" s="58" t="s">
        <v>48</v>
      </c>
      <c r="E11" s="58" t="s">
        <v>49</v>
      </c>
      <c r="F11" s="58">
        <f>IF((IFERROR(VLOOKUP(E11,Lists!$A$5:$B$58,2,FALSE),"Non"))="Non",0,C11)</f>
        <v>6</v>
      </c>
      <c r="G11" s="58">
        <f>IF(AND(F10=0,F11&lt;&gt;0),1,0)</f>
        <v>0</v>
      </c>
      <c r="H11" s="59" t="s">
        <v>47</v>
      </c>
      <c r="I11" s="60">
        <v>90</v>
      </c>
      <c r="J11" s="61"/>
      <c r="K11" s="62"/>
      <c r="L11" s="63"/>
      <c r="M11" s="64"/>
      <c r="N11" s="65"/>
      <c r="O11" s="65" t="s">
        <v>108</v>
      </c>
      <c r="P11" s="58">
        <v>338</v>
      </c>
      <c r="Q11" s="58">
        <f t="shared" si="2"/>
        <v>56.333333333333336</v>
      </c>
      <c r="R11" s="67" t="s">
        <v>106</v>
      </c>
      <c r="S11" s="82"/>
      <c r="T11" s="57"/>
      <c r="U11" s="59"/>
      <c r="V11" s="57" t="s">
        <v>107</v>
      </c>
    </row>
    <row r="12" spans="1:22" x14ac:dyDescent="0.2">
      <c r="A12" s="1">
        <f t="shared" ca="1" si="0"/>
        <v>44779</v>
      </c>
      <c r="B12" s="1">
        <f t="shared" ca="1" si="1"/>
        <v>44779</v>
      </c>
      <c r="C12" s="58">
        <v>0</v>
      </c>
      <c r="D12" s="58" t="s">
        <v>109</v>
      </c>
      <c r="E12" s="58" t="s">
        <v>110</v>
      </c>
      <c r="F12" s="58">
        <f>IF((IFERROR(VLOOKUP(E12,Lists!$A$5:$B$58,2,FALSE),"Non"))="Non",0,C12)</f>
        <v>0</v>
      </c>
      <c r="G12" s="58">
        <f>IF(AND(F11=0,F12&lt;&gt;0),1,0)</f>
        <v>0</v>
      </c>
      <c r="H12" s="59" t="s">
        <v>113</v>
      </c>
      <c r="I12" s="74">
        <v>400</v>
      </c>
      <c r="J12" s="61"/>
      <c r="K12" s="62"/>
      <c r="L12" s="63"/>
      <c r="M12" s="64"/>
      <c r="N12" s="65"/>
      <c r="O12" s="66"/>
      <c r="Q12" s="58">
        <f t="shared" si="2"/>
        <v>0</v>
      </c>
      <c r="S12" s="59"/>
      <c r="T12" s="57"/>
      <c r="U12" s="59"/>
      <c r="V12" s="57" t="s">
        <v>111</v>
      </c>
    </row>
    <row r="13" spans="1:22" x14ac:dyDescent="0.2">
      <c r="A13" s="95" t="s">
        <v>97</v>
      </c>
      <c r="B13" s="96"/>
      <c r="C13" s="97">
        <f>SUM(C2:C12)</f>
        <v>36</v>
      </c>
      <c r="D13" s="98"/>
      <c r="E13" s="98"/>
      <c r="F13" s="99">
        <f>SUM(F2:F12)</f>
        <v>19</v>
      </c>
      <c r="G13" s="99">
        <f>SUM(G2:G12)</f>
        <v>3</v>
      </c>
      <c r="H13" s="98"/>
      <c r="I13" s="97">
        <f>SUM(I3:I11)</f>
        <v>727</v>
      </c>
      <c r="J13" s="97">
        <f>SUM(J2:J12)</f>
        <v>90</v>
      </c>
      <c r="K13" s="97">
        <f>SUM(K2:K12)</f>
        <v>25</v>
      </c>
      <c r="L13" s="97">
        <f>SUM(L2:L12)</f>
        <v>16</v>
      </c>
      <c r="M13" s="97">
        <f>SUM(M2:M12)</f>
        <v>100</v>
      </c>
      <c r="N13" s="98"/>
      <c r="O13" s="98"/>
      <c r="P13" s="100">
        <f>SUM(P2:P12)</f>
        <v>1972</v>
      </c>
      <c r="Q13" s="100"/>
      <c r="R13" s="98"/>
      <c r="S13" s="97">
        <f>SUM(S2:S12)</f>
        <v>45</v>
      </c>
      <c r="T13" s="101"/>
      <c r="U13" s="102">
        <f>SUM(U2:U12)</f>
        <v>90</v>
      </c>
      <c r="V13" s="98"/>
    </row>
    <row r="14" spans="1:22" x14ac:dyDescent="0.2">
      <c r="F14" s="58"/>
      <c r="G14" s="58"/>
      <c r="I14" s="2"/>
      <c r="J14" s="2"/>
      <c r="K14" s="2"/>
      <c r="L14" s="2"/>
      <c r="M14" s="2"/>
      <c r="P14" s="55"/>
      <c r="Q14" s="55"/>
    </row>
    <row r="15" spans="1:22" x14ac:dyDescent="0.2">
      <c r="A15" s="77"/>
      <c r="B15" s="1"/>
      <c r="C15" s="2"/>
      <c r="F15" s="58"/>
      <c r="G15" s="58"/>
      <c r="I15" s="2"/>
      <c r="J15" s="2"/>
      <c r="K15" s="2"/>
      <c r="L15" s="2"/>
      <c r="M15" s="2"/>
      <c r="P15" s="55"/>
      <c r="Q15" s="55"/>
    </row>
    <row r="16" spans="1:22" x14ac:dyDescent="0.2">
      <c r="A16" s="1"/>
      <c r="B16" s="4" t="s">
        <v>80</v>
      </c>
      <c r="C16" s="81">
        <f>G13</f>
        <v>3</v>
      </c>
      <c r="F16" s="58"/>
      <c r="G16" s="58"/>
      <c r="H16" s="5"/>
      <c r="O16" s="12"/>
    </row>
    <row r="17" spans="1:19" x14ac:dyDescent="0.2">
      <c r="A17" s="1"/>
      <c r="B17" s="4" t="s">
        <v>156</v>
      </c>
      <c r="C17">
        <f>F13</f>
        <v>19</v>
      </c>
      <c r="F17" s="58"/>
      <c r="G17" s="58"/>
      <c r="H17" s="4"/>
    </row>
    <row r="18" spans="1:19" x14ac:dyDescent="0.2">
      <c r="B18" s="4" t="s">
        <v>160</v>
      </c>
      <c r="C18">
        <f>SUM(C2:C12)-C17</f>
        <v>17</v>
      </c>
      <c r="H18" s="4"/>
      <c r="O18" s="4"/>
    </row>
    <row r="19" spans="1:19" x14ac:dyDescent="0.2">
      <c r="H19" s="4"/>
      <c r="O19" s="5"/>
      <c r="P19" s="2"/>
      <c r="Q19" s="2"/>
      <c r="R19" s="13"/>
      <c r="S19" s="13"/>
    </row>
    <row r="20" spans="1:19" x14ac:dyDescent="0.2">
      <c r="B20" s="5" t="s">
        <v>155</v>
      </c>
      <c r="C20" s="2">
        <f>C13-C18+2+C16</f>
        <v>24</v>
      </c>
      <c r="H20" s="4"/>
    </row>
    <row r="21" spans="1:19" x14ac:dyDescent="0.2">
      <c r="H21" s="5"/>
      <c r="I21" s="2"/>
      <c r="J21" s="2"/>
      <c r="K21" s="2"/>
      <c r="L21" s="2"/>
      <c r="M21" s="2"/>
      <c r="N21" s="2"/>
    </row>
    <row r="22" spans="1:19" x14ac:dyDescent="0.2">
      <c r="B22" s="4" t="s">
        <v>158</v>
      </c>
      <c r="C22">
        <v>90</v>
      </c>
    </row>
    <row r="23" spans="1:19" x14ac:dyDescent="0.2">
      <c r="B23" s="5" t="s">
        <v>159</v>
      </c>
      <c r="C23" s="2">
        <f>C22-C20</f>
        <v>66</v>
      </c>
      <c r="H23" s="4"/>
      <c r="I23" s="2"/>
      <c r="J23" s="2"/>
      <c r="K23" s="2"/>
      <c r="L23" s="2"/>
      <c r="M23" s="2"/>
      <c r="N23" s="2"/>
    </row>
  </sheetData>
  <conditionalFormatting sqref="P19:Q19">
    <cfRule type="expression" dxfId="7" priority="7">
      <formula>$P$19&gt;0</formula>
    </cfRule>
    <cfRule type="expression" dxfId="6" priority="8" stopIfTrue="1">
      <formula>$P$19&lt;0</formula>
    </cfRule>
  </conditionalFormatting>
  <conditionalFormatting sqref="P2:P11">
    <cfRule type="cellIs" dxfId="5" priority="4" operator="equal">
      <formula>0</formula>
    </cfRule>
  </conditionalFormatting>
  <conditionalFormatting sqref="C23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5C9C88D-7E10-6E4D-A1A9-90C7D746B793}">
            <xm:f>Q2&gt;Budget!$B$17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6" id="{017C61B2-7220-B54E-B78B-37BED8B2D277}">
            <xm:f>Q2&lt;Budget!$B$17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P2:P11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49CCA9-377E-C94B-ACCA-8BD05E733706}">
          <x14:formula1>
            <xm:f>Lists!$A$5:$A$59</xm:f>
          </x14:formula1>
          <xm:sqref>E2:E11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FC7D-39B0-284B-80CA-AA5874F1D2B6}">
  <sheetPr>
    <tabColor theme="0" tint="-0.499984740745262"/>
  </sheetPr>
  <dimension ref="A1:B54"/>
  <sheetViews>
    <sheetView workbookViewId="0"/>
  </sheetViews>
  <sheetFormatPr baseColWidth="10" defaultRowHeight="16" x14ac:dyDescent="0.2"/>
  <sheetData>
    <row r="1" spans="1:2" x14ac:dyDescent="0.2">
      <c r="A1" s="2" t="s">
        <v>76</v>
      </c>
    </row>
    <row r="3" spans="1:2" x14ac:dyDescent="0.2">
      <c r="A3" s="2" t="s">
        <v>195</v>
      </c>
    </row>
    <row r="4" spans="1:2" x14ac:dyDescent="0.2">
      <c r="A4" s="2" t="s">
        <v>153</v>
      </c>
      <c r="B4" s="2" t="s">
        <v>52</v>
      </c>
    </row>
    <row r="5" spans="1:2" x14ac:dyDescent="0.2">
      <c r="A5" t="s">
        <v>114</v>
      </c>
      <c r="B5" t="s">
        <v>75</v>
      </c>
    </row>
    <row r="6" spans="1:2" x14ac:dyDescent="0.2">
      <c r="A6" t="s">
        <v>115</v>
      </c>
      <c r="B6" t="s">
        <v>75</v>
      </c>
    </row>
    <row r="7" spans="1:2" x14ac:dyDescent="0.2">
      <c r="A7" t="s">
        <v>116</v>
      </c>
      <c r="B7" t="s">
        <v>75</v>
      </c>
    </row>
    <row r="8" spans="1:2" x14ac:dyDescent="0.2">
      <c r="A8" t="s">
        <v>41</v>
      </c>
      <c r="B8" s="80" t="s">
        <v>52</v>
      </c>
    </row>
    <row r="9" spans="1:2" x14ac:dyDescent="0.2">
      <c r="A9" t="s">
        <v>117</v>
      </c>
      <c r="B9" t="s">
        <v>75</v>
      </c>
    </row>
    <row r="10" spans="1:2" x14ac:dyDescent="0.2">
      <c r="A10" t="s">
        <v>118</v>
      </c>
      <c r="B10" t="s">
        <v>75</v>
      </c>
    </row>
    <row r="11" spans="1:2" x14ac:dyDescent="0.2">
      <c r="A11" t="s">
        <v>37</v>
      </c>
      <c r="B11" s="80" t="s">
        <v>52</v>
      </c>
    </row>
    <row r="12" spans="1:2" x14ac:dyDescent="0.2">
      <c r="A12" t="s">
        <v>119</v>
      </c>
      <c r="B12" t="s">
        <v>75</v>
      </c>
    </row>
    <row r="13" spans="1:2" x14ac:dyDescent="0.2">
      <c r="A13" t="s">
        <v>73</v>
      </c>
      <c r="B13" t="s">
        <v>75</v>
      </c>
    </row>
    <row r="14" spans="1:2" x14ac:dyDescent="0.2">
      <c r="A14" t="s">
        <v>21</v>
      </c>
      <c r="B14" t="s">
        <v>75</v>
      </c>
    </row>
    <row r="15" spans="1:2" x14ac:dyDescent="0.2">
      <c r="A15" t="s">
        <v>74</v>
      </c>
      <c r="B15" t="s">
        <v>75</v>
      </c>
    </row>
    <row r="16" spans="1:2" x14ac:dyDescent="0.2">
      <c r="A16" t="s">
        <v>154</v>
      </c>
      <c r="B16" s="80" t="s">
        <v>52</v>
      </c>
    </row>
    <row r="17" spans="1:2" x14ac:dyDescent="0.2">
      <c r="A17" t="s">
        <v>120</v>
      </c>
      <c r="B17" s="80" t="s">
        <v>52</v>
      </c>
    </row>
    <row r="18" spans="1:2" x14ac:dyDescent="0.2">
      <c r="A18" t="s">
        <v>121</v>
      </c>
      <c r="B18" s="80" t="s">
        <v>52</v>
      </c>
    </row>
    <row r="19" spans="1:2" x14ac:dyDescent="0.2">
      <c r="A19" t="s">
        <v>122</v>
      </c>
      <c r="B19" s="80" t="s">
        <v>52</v>
      </c>
    </row>
    <row r="20" spans="1:2" x14ac:dyDescent="0.2">
      <c r="A20" t="s">
        <v>123</v>
      </c>
      <c r="B20" s="80" t="s">
        <v>52</v>
      </c>
    </row>
    <row r="21" spans="1:2" x14ac:dyDescent="0.2">
      <c r="A21" t="s">
        <v>124</v>
      </c>
      <c r="B21" t="s">
        <v>75</v>
      </c>
    </row>
    <row r="22" spans="1:2" x14ac:dyDescent="0.2">
      <c r="A22" t="s">
        <v>49</v>
      </c>
      <c r="B22" s="80" t="s">
        <v>52</v>
      </c>
    </row>
    <row r="23" spans="1:2" x14ac:dyDescent="0.2">
      <c r="A23" t="s">
        <v>45</v>
      </c>
      <c r="B23" s="80" t="s">
        <v>52</v>
      </c>
    </row>
    <row r="24" spans="1:2" x14ac:dyDescent="0.2">
      <c r="A24" t="s">
        <v>125</v>
      </c>
      <c r="B24" s="80" t="s">
        <v>52</v>
      </c>
    </row>
    <row r="25" spans="1:2" x14ac:dyDescent="0.2">
      <c r="A25" t="s">
        <v>126</v>
      </c>
      <c r="B25" s="80" t="s">
        <v>52</v>
      </c>
    </row>
    <row r="26" spans="1:2" x14ac:dyDescent="0.2">
      <c r="A26" t="s">
        <v>127</v>
      </c>
      <c r="B26" t="s">
        <v>75</v>
      </c>
    </row>
    <row r="27" spans="1:2" x14ac:dyDescent="0.2">
      <c r="A27" t="s">
        <v>34</v>
      </c>
      <c r="B27" s="80" t="s">
        <v>52</v>
      </c>
    </row>
    <row r="28" spans="1:2" x14ac:dyDescent="0.2">
      <c r="A28" t="s">
        <v>128</v>
      </c>
      <c r="B28" t="s">
        <v>75</v>
      </c>
    </row>
    <row r="29" spans="1:2" x14ac:dyDescent="0.2">
      <c r="A29" t="s">
        <v>129</v>
      </c>
      <c r="B29" s="80" t="s">
        <v>52</v>
      </c>
    </row>
    <row r="30" spans="1:2" x14ac:dyDescent="0.2">
      <c r="A30" t="s">
        <v>130</v>
      </c>
      <c r="B30" s="80" t="s">
        <v>52</v>
      </c>
    </row>
    <row r="31" spans="1:2" x14ac:dyDescent="0.2">
      <c r="A31" t="s">
        <v>131</v>
      </c>
      <c r="B31" s="80" t="s">
        <v>52</v>
      </c>
    </row>
    <row r="32" spans="1:2" x14ac:dyDescent="0.2">
      <c r="A32" t="s">
        <v>132</v>
      </c>
      <c r="B32" s="80" t="s">
        <v>52</v>
      </c>
    </row>
    <row r="33" spans="1:2" x14ac:dyDescent="0.2">
      <c r="A33" t="s">
        <v>133</v>
      </c>
      <c r="B33" t="s">
        <v>75</v>
      </c>
    </row>
    <row r="34" spans="1:2" x14ac:dyDescent="0.2">
      <c r="A34" t="s">
        <v>134</v>
      </c>
      <c r="B34" s="80" t="s">
        <v>52</v>
      </c>
    </row>
    <row r="35" spans="1:2" x14ac:dyDescent="0.2">
      <c r="A35" t="s">
        <v>135</v>
      </c>
      <c r="B35" t="s">
        <v>75</v>
      </c>
    </row>
    <row r="36" spans="1:2" x14ac:dyDescent="0.2">
      <c r="A36" t="s">
        <v>136</v>
      </c>
      <c r="B36" t="s">
        <v>75</v>
      </c>
    </row>
    <row r="37" spans="1:2" x14ac:dyDescent="0.2">
      <c r="A37" t="s">
        <v>137</v>
      </c>
      <c r="B37" t="s">
        <v>75</v>
      </c>
    </row>
    <row r="38" spans="1:2" x14ac:dyDescent="0.2">
      <c r="A38" t="s">
        <v>138</v>
      </c>
      <c r="B38" t="s">
        <v>75</v>
      </c>
    </row>
    <row r="39" spans="1:2" x14ac:dyDescent="0.2">
      <c r="A39" t="s">
        <v>139</v>
      </c>
      <c r="B39" s="80" t="s">
        <v>52</v>
      </c>
    </row>
    <row r="40" spans="1:2" x14ac:dyDescent="0.2">
      <c r="A40" t="s">
        <v>40</v>
      </c>
      <c r="B40" s="80" t="s">
        <v>52</v>
      </c>
    </row>
    <row r="41" spans="1:2" x14ac:dyDescent="0.2">
      <c r="A41" t="s">
        <v>140</v>
      </c>
      <c r="B41" s="80" t="s">
        <v>52</v>
      </c>
    </row>
    <row r="42" spans="1:2" x14ac:dyDescent="0.2">
      <c r="A42" t="s">
        <v>141</v>
      </c>
      <c r="B42" t="s">
        <v>75</v>
      </c>
    </row>
    <row r="43" spans="1:2" x14ac:dyDescent="0.2">
      <c r="A43" t="s">
        <v>142</v>
      </c>
      <c r="B43" t="s">
        <v>75</v>
      </c>
    </row>
    <row r="44" spans="1:2" x14ac:dyDescent="0.2">
      <c r="A44" t="s">
        <v>143</v>
      </c>
      <c r="B44" t="s">
        <v>75</v>
      </c>
    </row>
    <row r="45" spans="1:2" x14ac:dyDescent="0.2">
      <c r="A45" t="s">
        <v>144</v>
      </c>
      <c r="B45" t="s">
        <v>75</v>
      </c>
    </row>
    <row r="46" spans="1:2" x14ac:dyDescent="0.2">
      <c r="A46" t="s">
        <v>145</v>
      </c>
      <c r="B46" s="80" t="s">
        <v>52</v>
      </c>
    </row>
    <row r="47" spans="1:2" x14ac:dyDescent="0.2">
      <c r="A47" t="s">
        <v>146</v>
      </c>
      <c r="B47" s="80" t="s">
        <v>52</v>
      </c>
    </row>
    <row r="48" spans="1:2" x14ac:dyDescent="0.2">
      <c r="A48" t="s">
        <v>147</v>
      </c>
      <c r="B48" s="80" t="s">
        <v>52</v>
      </c>
    </row>
    <row r="49" spans="1:2" x14ac:dyDescent="0.2">
      <c r="A49" t="s">
        <v>148</v>
      </c>
      <c r="B49" s="80" t="s">
        <v>52</v>
      </c>
    </row>
    <row r="50" spans="1:2" x14ac:dyDescent="0.2">
      <c r="A50" t="s">
        <v>149</v>
      </c>
      <c r="B50" s="80" t="s">
        <v>52</v>
      </c>
    </row>
    <row r="51" spans="1:2" x14ac:dyDescent="0.2">
      <c r="A51" t="s">
        <v>43</v>
      </c>
      <c r="B51" t="s">
        <v>75</v>
      </c>
    </row>
    <row r="52" spans="1:2" x14ac:dyDescent="0.2">
      <c r="A52" t="s">
        <v>150</v>
      </c>
      <c r="B52" t="s">
        <v>75</v>
      </c>
    </row>
    <row r="53" spans="1:2" x14ac:dyDescent="0.2">
      <c r="A53" t="s">
        <v>151</v>
      </c>
      <c r="B53" t="s">
        <v>75</v>
      </c>
    </row>
    <row r="54" spans="1:2" x14ac:dyDescent="0.2">
      <c r="A54" t="s">
        <v>152</v>
      </c>
      <c r="B5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</vt:lpstr>
      <vt:lpstr>Budget</vt:lpstr>
      <vt:lpstr>Itinerary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travelwithbender.com</dc:creator>
  <cp:keywords/>
  <dc:description/>
  <cp:lastModifiedBy>Microsoft Office User</cp:lastModifiedBy>
  <cp:revision/>
  <dcterms:created xsi:type="dcterms:W3CDTF">2022-04-19T11:43:15Z</dcterms:created>
  <dcterms:modified xsi:type="dcterms:W3CDTF">2022-08-14T08:04:27Z</dcterms:modified>
  <cp:category/>
  <cp:contentStatus/>
</cp:coreProperties>
</file>